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5195" windowHeight="97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Sheet1!$A$1:$H$56</definedName>
    <definedName name="Z_4059DD93_BB36_468C_B3B9_218CF3DB2C4A_.wvu.PrintArea" localSheetId="0" hidden="1">Sheet1!$A$1:$H$56</definedName>
    <definedName name="Z_5CE4D5BE_0CF0_4868_A037_E7CD20E9B3AF_.wvu.PrintArea" localSheetId="0" hidden="1">Sheet1!$A$1:$H$56</definedName>
    <definedName name="Z_E8301E28_155A_4956_9027_F8ECCCC69EFA_.wvu.PrintArea" localSheetId="0" hidden="1">Sheet1!$A$1:$H$56</definedName>
  </definedNames>
  <calcPr calcId="125725"/>
  <customWorkbookViews>
    <customWorkbookView name="William Lantz - Personal View" guid="{4059DD93-BB36-468C-B3B9-218CF3DB2C4A}" mergeInterval="0" personalView="1" maximized="1" xWindow="1" yWindow="1" windowWidth="1436" windowHeight="675" activeSheetId="1"/>
    <customWorkbookView name="Nikki Gamble - Personal View" guid="{5CE4D5BE-0CF0-4868-A037-E7CD20E9B3AF}" mergeInterval="0" personalView="1" maximized="1" xWindow="1" yWindow="1" windowWidth="1362" windowHeight="538" activeSheetId="1"/>
    <customWorkbookView name="Tawna - Personal View" guid="{E8301E28-155A-4956-9027-F8ECCCC69EFA}" mergeInterval="0" personalView="1" maximized="1" xWindow="1" yWindow="1" windowWidth="1600" windowHeight="670" activeSheetId="1"/>
  </customWorkbookViews>
</workbook>
</file>

<file path=xl/calcChain.xml><?xml version="1.0" encoding="utf-8"?>
<calcChain xmlns="http://schemas.openxmlformats.org/spreadsheetml/2006/main">
  <c r="C49" i="1"/>
  <c r="H41"/>
  <c r="G41"/>
  <c r="H39"/>
  <c r="G39"/>
  <c r="H16"/>
  <c r="H37"/>
  <c r="H12"/>
  <c r="H22"/>
  <c r="H23"/>
  <c r="G23"/>
  <c r="H28"/>
  <c r="D34"/>
  <c r="H34"/>
  <c r="H35"/>
  <c r="G34"/>
  <c r="H7"/>
  <c r="G35"/>
  <c r="G12"/>
  <c r="G13"/>
  <c r="G14"/>
  <c r="G15"/>
  <c r="G16"/>
  <c r="G17"/>
  <c r="G20"/>
  <c r="G21"/>
  <c r="G22"/>
  <c r="G26"/>
  <c r="G27"/>
  <c r="G28"/>
  <c r="D29"/>
  <c r="G31"/>
  <c r="G37"/>
  <c r="G7"/>
  <c r="H13"/>
  <c r="H14"/>
  <c r="H15"/>
  <c r="H17"/>
  <c r="H20"/>
  <c r="H21"/>
  <c r="H26"/>
  <c r="H27"/>
  <c r="H31"/>
  <c r="D30"/>
  <c r="H29"/>
  <c r="F50" l="1"/>
  <c r="D53" l="1"/>
  <c r="D49"/>
  <c r="C53"/>
  <c r="F49"/>
  <c r="D50"/>
  <c r="C52"/>
  <c r="G53"/>
  <c r="G52"/>
  <c r="E53"/>
  <c r="E49"/>
  <c r="C50"/>
  <c r="G51"/>
  <c r="D52"/>
  <c r="E52"/>
  <c r="F53"/>
  <c r="G50"/>
  <c r="C51"/>
  <c r="F52"/>
  <c r="E50"/>
  <c r="E51"/>
  <c r="G49"/>
  <c r="G43"/>
  <c r="D51"/>
  <c r="F51"/>
  <c r="G44" l="1"/>
</calcChain>
</file>

<file path=xl/sharedStrings.xml><?xml version="1.0" encoding="utf-8"?>
<sst xmlns="http://schemas.openxmlformats.org/spreadsheetml/2006/main" count="98" uniqueCount="69">
  <si>
    <t>Income</t>
  </si>
  <si>
    <t xml:space="preserve">     Item</t>
  </si>
  <si>
    <t xml:space="preserve">        Strawberries</t>
  </si>
  <si>
    <t xml:space="preserve">Unit </t>
  </si>
  <si>
    <t xml:space="preserve">Price </t>
  </si>
  <si>
    <t>Quanity</t>
  </si>
  <si>
    <t>Expenses</t>
  </si>
  <si>
    <t xml:space="preserve"> </t>
  </si>
  <si>
    <t>Plowing</t>
  </si>
  <si>
    <t>Roto-tilling</t>
  </si>
  <si>
    <t>Fertilizer Application</t>
  </si>
  <si>
    <t>Plastic Laying</t>
  </si>
  <si>
    <t>Insecticide/Fungicide Application</t>
  </si>
  <si>
    <t>per acre</t>
  </si>
  <si>
    <t xml:space="preserve">     Soil Prep - Machinery Costs</t>
  </si>
  <si>
    <t xml:space="preserve">     Fertilizer/Insecticide </t>
  </si>
  <si>
    <t>19-19-19 Dry Fertilizer</t>
  </si>
  <si>
    <t xml:space="preserve">      Supplies and Materials</t>
  </si>
  <si>
    <t>Black Plastic</t>
  </si>
  <si>
    <t>per roll</t>
  </si>
  <si>
    <t>Drip Tape</t>
  </si>
  <si>
    <t>Strawberry Plug Plants</t>
  </si>
  <si>
    <t>per plant</t>
  </si>
  <si>
    <t>Planting</t>
  </si>
  <si>
    <t>Containers (pint pulps)</t>
  </si>
  <si>
    <t>per container</t>
  </si>
  <si>
    <t>Flats</t>
  </si>
  <si>
    <t>per flat</t>
  </si>
  <si>
    <t>per ton</t>
  </si>
  <si>
    <t>Land Charge</t>
  </si>
  <si>
    <t xml:space="preserve">              Total Costs</t>
  </si>
  <si>
    <t>% Saleable</t>
  </si>
  <si>
    <t>price/lb</t>
  </si>
  <si>
    <t>yield/plant</t>
  </si>
  <si>
    <t>`</t>
  </si>
  <si>
    <t>lbs</t>
  </si>
  <si>
    <t>Number Plants</t>
  </si>
  <si>
    <t>Acres</t>
  </si>
  <si>
    <t>Unit</t>
  </si>
  <si>
    <t>Price</t>
  </si>
  <si>
    <t xml:space="preserve">  </t>
  </si>
  <si>
    <t>Return per Pound</t>
  </si>
  <si>
    <t>Return per Plant</t>
  </si>
  <si>
    <t xml:space="preserve"> Per pound</t>
  </si>
  <si>
    <t>Assumptions</t>
  </si>
  <si>
    <t xml:space="preserve">    Labor - 2 hours per picking X 3 pickings per week X 15 weeks = 90 hours per season for 1000 plants</t>
  </si>
  <si>
    <t xml:space="preserve">    </t>
  </si>
  <si>
    <t>Fungicide</t>
  </si>
  <si>
    <t>Insecticide</t>
  </si>
  <si>
    <t xml:space="preserve">    Equipment is based on PA Custom Rates in 2009 which includes equipment, tractor, and fuel</t>
  </si>
  <si>
    <t>20-20-20 Soluble Fertilizer</t>
  </si>
  <si>
    <t>per lb</t>
  </si>
  <si>
    <t>Straw for between Rows</t>
  </si>
  <si>
    <t xml:space="preserve">     Labor</t>
  </si>
  <si>
    <t>Harvest</t>
  </si>
  <si>
    <t>Quantity</t>
  </si>
  <si>
    <t>per pound</t>
  </si>
  <si>
    <t>Other Labor (planting, etc)</t>
  </si>
  <si>
    <t>Return to Management and Investment</t>
  </si>
  <si>
    <t xml:space="preserve">                        Annual Everbearing Strawberry Budget</t>
  </si>
  <si>
    <t>pounds fruit/1000 plants</t>
  </si>
  <si>
    <t xml:space="preserve">     Fixed Costs</t>
  </si>
  <si>
    <t>containers</t>
  </si>
  <si>
    <t>flats</t>
  </si>
  <si>
    <t>ton</t>
  </si>
  <si>
    <t>roll per acre</t>
  </si>
  <si>
    <t>rolls per acre</t>
  </si>
  <si>
    <t>lbs per acre</t>
  </si>
  <si>
    <t>applications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</si>
</sst>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7">
    <font>
      <sz val="10"/>
      <name val="Arial"/>
    </font>
    <font>
      <sz val="10"/>
      <name val="Arial"/>
    </font>
    <font>
      <u/>
      <sz val="10"/>
      <color indexed="12"/>
      <name val="Arial"/>
    </font>
    <font>
      <sz val="8"/>
      <name val="Arial"/>
    </font>
    <font>
      <sz val="16"/>
      <name val="Arial"/>
    </font>
    <font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4" fontId="0" fillId="0" borderId="0" xfId="0" applyNumberFormat="1"/>
    <xf numFmtId="44" fontId="0" fillId="0" borderId="1" xfId="1" applyFont="1" applyBorder="1"/>
    <xf numFmtId="44" fontId="0" fillId="0" borderId="2" xfId="1" applyFont="1" applyBorder="1"/>
    <xf numFmtId="44" fontId="0" fillId="0" borderId="3" xfId="1" applyFont="1" applyBorder="1"/>
    <xf numFmtId="44" fontId="0" fillId="0" borderId="4" xfId="1" applyFont="1" applyBorder="1"/>
    <xf numFmtId="0" fontId="4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0" fillId="0" borderId="10" xfId="0" applyNumberFormat="1" applyBorder="1"/>
    <xf numFmtId="4" fontId="0" fillId="0" borderId="11" xfId="0" applyNumberFormat="1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4" fontId="0" fillId="0" borderId="11" xfId="1" applyFont="1" applyBorder="1"/>
    <xf numFmtId="44" fontId="0" fillId="0" borderId="16" xfId="1" applyFont="1" applyBorder="1"/>
    <xf numFmtId="0" fontId="0" fillId="0" borderId="17" xfId="0" applyBorder="1"/>
    <xf numFmtId="0" fontId="0" fillId="0" borderId="18" xfId="0" applyBorder="1"/>
    <xf numFmtId="44" fontId="0" fillId="0" borderId="19" xfId="1" applyFont="1" applyBorder="1"/>
    <xf numFmtId="44" fontId="0" fillId="0" borderId="20" xfId="1" applyFont="1" applyBorder="1"/>
    <xf numFmtId="44" fontId="0" fillId="0" borderId="21" xfId="1" applyFont="1" applyBorder="1"/>
    <xf numFmtId="44" fontId="0" fillId="0" borderId="22" xfId="1" applyFont="1" applyBorder="1"/>
    <xf numFmtId="0" fontId="0" fillId="0" borderId="23" xfId="0" applyBorder="1"/>
    <xf numFmtId="44" fontId="0" fillId="0" borderId="24" xfId="1" applyFont="1" applyBorder="1"/>
    <xf numFmtId="44" fontId="0" fillId="0" borderId="25" xfId="1" applyFont="1" applyBorder="1"/>
    <xf numFmtId="44" fontId="0" fillId="0" borderId="26" xfId="1" applyFont="1" applyBorder="1"/>
    <xf numFmtId="0" fontId="0" fillId="0" borderId="27" xfId="0" applyBorder="1"/>
    <xf numFmtId="0" fontId="0" fillId="0" borderId="28" xfId="0" applyBorder="1"/>
    <xf numFmtId="44" fontId="0" fillId="0" borderId="29" xfId="1" applyFon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44" fontId="0" fillId="0" borderId="10" xfId="1" applyFont="1" applyBorder="1"/>
    <xf numFmtId="44" fontId="0" fillId="0" borderId="15" xfId="1" applyFont="1" applyBorder="1"/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 applyProtection="1">
      <protection hidden="1"/>
    </xf>
    <xf numFmtId="4" fontId="0" fillId="0" borderId="15" xfId="0" applyNumberFormat="1" applyBorder="1"/>
    <xf numFmtId="3" fontId="0" fillId="2" borderId="34" xfId="0" applyNumberFormat="1" applyFill="1" applyBorder="1"/>
    <xf numFmtId="2" fontId="0" fillId="0" borderId="34" xfId="0" applyNumberFormat="1" applyBorder="1"/>
    <xf numFmtId="2" fontId="0" fillId="0" borderId="12" xfId="0" applyNumberFormat="1" applyBorder="1"/>
    <xf numFmtId="0" fontId="0" fillId="0" borderId="34" xfId="0" applyBorder="1"/>
    <xf numFmtId="44" fontId="0" fillId="0" borderId="35" xfId="1" applyFont="1" applyBorder="1"/>
    <xf numFmtId="44" fontId="0" fillId="0" borderId="34" xfId="1" applyFont="1" applyBorder="1"/>
    <xf numFmtId="4" fontId="0" fillId="0" borderId="35" xfId="0" applyNumberFormat="1" applyBorder="1"/>
    <xf numFmtId="0" fontId="5" fillId="0" borderId="0" xfId="2" applyFont="1" applyBorder="1" applyAlignment="1" applyProtection="1"/>
    <xf numFmtId="0" fontId="5" fillId="0" borderId="9" xfId="0" applyFont="1" applyBorder="1"/>
    <xf numFmtId="0" fontId="0" fillId="0" borderId="36" xfId="0" applyBorder="1"/>
    <xf numFmtId="0" fontId="0" fillId="0" borderId="37" xfId="0" applyBorder="1"/>
    <xf numFmtId="0" fontId="5" fillId="0" borderId="0" xfId="0" applyFont="1" applyFill="1" applyBorder="1"/>
    <xf numFmtId="0" fontId="6" fillId="0" borderId="0" xfId="0" applyFont="1" applyFill="1" applyBorder="1"/>
    <xf numFmtId="0" fontId="5" fillId="0" borderId="13" xfId="0" applyFont="1" applyBorder="1"/>
    <xf numFmtId="0" fontId="6" fillId="0" borderId="0" xfId="0" applyFont="1"/>
    <xf numFmtId="0" fontId="0" fillId="0" borderId="0" xfId="0" applyFill="1" applyBorder="1"/>
    <xf numFmtId="0" fontId="0" fillId="0" borderId="0" xfId="0" applyFont="1" applyFill="1" applyBorder="1"/>
    <xf numFmtId="3" fontId="0" fillId="2" borderId="15" xfId="0" applyNumberFormat="1" applyFill="1" applyBorder="1"/>
    <xf numFmtId="44" fontId="0" fillId="0" borderId="0" xfId="1" applyFont="1" applyFill="1" applyBorder="1"/>
    <xf numFmtId="39" fontId="5" fillId="0" borderId="0" xfId="1" applyNumberFormat="1" applyFont="1" applyFill="1" applyBorder="1"/>
    <xf numFmtId="9" fontId="0" fillId="0" borderId="0" xfId="0" applyNumberFormat="1" applyFill="1" applyBorder="1"/>
    <xf numFmtId="2" fontId="0" fillId="0" borderId="0" xfId="0" applyNumberFormat="1" applyFill="1" applyBorder="1"/>
    <xf numFmtId="2" fontId="0" fillId="0" borderId="14" xfId="0" applyNumberFormat="1" applyFill="1" applyBorder="1"/>
    <xf numFmtId="0" fontId="5" fillId="0" borderId="14" xfId="0" applyFont="1" applyFill="1" applyBorder="1"/>
    <xf numFmtId="0" fontId="0" fillId="0" borderId="14" xfId="0" applyFill="1" applyBorder="1"/>
    <xf numFmtId="1" fontId="0" fillId="0" borderId="0" xfId="0" applyNumberFormat="1" applyFill="1" applyBorder="1"/>
    <xf numFmtId="2" fontId="6" fillId="0" borderId="0" xfId="0" applyNumberFormat="1" applyFont="1" applyFill="1" applyBorder="1"/>
    <xf numFmtId="44" fontId="5" fillId="0" borderId="0" xfId="1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7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5F597CE0-5773-4AC7-BA67-418E36428EF4}" diskRevisions="1" revisionId="42">
  <header guid="{5F597CE0-5773-4AC7-BA67-418E36428EF4}" dateTime="2010-07-20T14:44:52" maxSheetId="4" userName="Tawna" r:id="rId7" minRId="42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42" sId="1">
    <oc r="G39">
      <f>SUM(G12:G37)</f>
    </oc>
    <nc r="G39">
      <f>SUM(G12:G37)</f>
    </nc>
  </rc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5F597CE0-5773-4AC7-BA67-418E36428EF4}" name="William Lantz" id="-1525136430" dateTime="2011-01-11T11:16:42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58"/>
  <sheetViews>
    <sheetView tabSelected="1" topLeftCell="A28" workbookViewId="0">
      <selection activeCell="F16" sqref="F16"/>
    </sheetView>
  </sheetViews>
  <sheetFormatPr defaultRowHeight="12.75"/>
  <cols>
    <col min="1" max="1" width="27.5703125" customWidth="1"/>
    <col min="2" max="2" width="11.28515625" customWidth="1"/>
    <col min="3" max="3" width="8.42578125" customWidth="1"/>
    <col min="4" max="4" width="8.5703125" customWidth="1"/>
    <col min="5" max="5" width="10" customWidth="1"/>
    <col min="6" max="6" width="10.28515625" customWidth="1"/>
    <col min="7" max="7" width="11.7109375" customWidth="1"/>
    <col min="8" max="8" width="11.28515625" bestFit="1" customWidth="1"/>
  </cols>
  <sheetData>
    <row r="2" spans="1:8" s="6" customFormat="1" ht="27" customHeight="1" thickBot="1">
      <c r="A2" s="6" t="s">
        <v>59</v>
      </c>
    </row>
    <row r="3" spans="1:8" ht="13.5" thickBot="1">
      <c r="D3" s="40" t="s">
        <v>36</v>
      </c>
      <c r="E3" s="41"/>
      <c r="F3" s="42">
        <v>1000</v>
      </c>
      <c r="G3" s="44">
        <v>1000</v>
      </c>
      <c r="H3" s="61">
        <v>15000</v>
      </c>
    </row>
    <row r="4" spans="1:8" ht="13.5" thickBot="1">
      <c r="D4" s="16" t="s">
        <v>37</v>
      </c>
      <c r="E4" s="17" t="s">
        <v>7</v>
      </c>
      <c r="F4" s="17"/>
      <c r="G4" s="45">
        <v>7.0000000000000007E-2</v>
      </c>
      <c r="H4" s="43">
        <v>1</v>
      </c>
    </row>
    <row r="5" spans="1:8" ht="13.5" thickBot="1">
      <c r="A5" s="15" t="s">
        <v>0</v>
      </c>
      <c r="B5" s="8"/>
      <c r="C5" s="8"/>
      <c r="D5" s="8"/>
      <c r="E5" s="8"/>
      <c r="F5" s="8"/>
      <c r="G5" s="46"/>
      <c r="H5" s="13"/>
    </row>
    <row r="6" spans="1:8" ht="13.5" thickBot="1">
      <c r="A6" s="16" t="s">
        <v>1</v>
      </c>
      <c r="B6" s="17" t="s">
        <v>3</v>
      </c>
      <c r="C6" s="17" t="s">
        <v>4</v>
      </c>
      <c r="D6" s="17" t="s">
        <v>5</v>
      </c>
      <c r="E6" s="17"/>
      <c r="F6" s="17" t="s">
        <v>31</v>
      </c>
      <c r="G6" s="47" t="s">
        <v>40</v>
      </c>
      <c r="H6" s="18" t="s">
        <v>7</v>
      </c>
    </row>
    <row r="7" spans="1:8">
      <c r="A7" s="11" t="s">
        <v>2</v>
      </c>
      <c r="B7" s="14" t="s">
        <v>43</v>
      </c>
      <c r="C7" s="62">
        <v>3</v>
      </c>
      <c r="D7" s="63">
        <v>1</v>
      </c>
      <c r="E7" s="59" t="s">
        <v>35</v>
      </c>
      <c r="F7" s="64">
        <v>0.7</v>
      </c>
      <c r="G7" s="48">
        <f>C7*D7*G3*F7</f>
        <v>2100</v>
      </c>
      <c r="H7" s="38">
        <f>C7*D7*H3*F7</f>
        <v>31499.999999999996</v>
      </c>
    </row>
    <row r="8" spans="1:8" ht="13.5" thickBot="1">
      <c r="A8" s="11"/>
      <c r="B8" s="14"/>
      <c r="C8" s="65"/>
      <c r="D8" s="56"/>
      <c r="E8" s="59"/>
      <c r="F8" s="59"/>
      <c r="G8" s="48"/>
      <c r="H8" s="38"/>
    </row>
    <row r="9" spans="1:8" ht="13.5" thickBot="1">
      <c r="A9" s="15" t="s">
        <v>6</v>
      </c>
      <c r="B9" s="14"/>
      <c r="C9" s="65"/>
      <c r="D9" s="59"/>
      <c r="E9" s="59"/>
      <c r="F9" s="59"/>
      <c r="G9" s="48"/>
      <c r="H9" s="38"/>
    </row>
    <row r="10" spans="1:8" ht="13.5" thickBot="1">
      <c r="A10" s="16" t="s">
        <v>1</v>
      </c>
      <c r="B10" s="17" t="s">
        <v>38</v>
      </c>
      <c r="C10" s="66" t="s">
        <v>39</v>
      </c>
      <c r="D10" s="67" t="s">
        <v>55</v>
      </c>
      <c r="E10" s="68"/>
      <c r="F10" s="68"/>
      <c r="G10" s="49"/>
      <c r="H10" s="39"/>
    </row>
    <row r="11" spans="1:8">
      <c r="A11" s="11" t="s">
        <v>14</v>
      </c>
      <c r="B11" s="14"/>
      <c r="C11" s="65"/>
      <c r="D11" s="59"/>
      <c r="E11" s="59"/>
      <c r="F11" s="59"/>
      <c r="G11" s="48"/>
      <c r="H11" s="38"/>
    </row>
    <row r="12" spans="1:8">
      <c r="A12" s="11" t="s">
        <v>8</v>
      </c>
      <c r="B12" s="51" t="s">
        <v>13</v>
      </c>
      <c r="C12" s="62">
        <v>19.8</v>
      </c>
      <c r="D12" s="59" t="s">
        <v>7</v>
      </c>
      <c r="E12" s="59"/>
      <c r="F12" s="59"/>
      <c r="G12" s="48">
        <f>C12*G4</f>
        <v>1.3860000000000001</v>
      </c>
      <c r="H12" s="38">
        <f>C12*$H$4</f>
        <v>19.8</v>
      </c>
    </row>
    <row r="13" spans="1:8">
      <c r="A13" s="11" t="s">
        <v>9</v>
      </c>
      <c r="B13" s="14" t="s">
        <v>13</v>
      </c>
      <c r="C13" s="62">
        <v>50</v>
      </c>
      <c r="D13" s="59" t="s">
        <v>7</v>
      </c>
      <c r="E13" s="59"/>
      <c r="F13" s="59"/>
      <c r="G13" s="48">
        <f>C13*G4</f>
        <v>3.5000000000000004</v>
      </c>
      <c r="H13" s="38">
        <f t="shared" ref="H13:H17" si="0">C13*$H$4</f>
        <v>50</v>
      </c>
    </row>
    <row r="14" spans="1:8">
      <c r="A14" s="11" t="s">
        <v>10</v>
      </c>
      <c r="B14" s="14" t="s">
        <v>13</v>
      </c>
      <c r="C14" s="62">
        <v>9.85</v>
      </c>
      <c r="D14" s="59" t="s">
        <v>7</v>
      </c>
      <c r="E14" s="59"/>
      <c r="F14" s="59"/>
      <c r="G14" s="48">
        <f>C14*G4</f>
        <v>0.6895</v>
      </c>
      <c r="H14" s="38">
        <f t="shared" si="0"/>
        <v>9.85</v>
      </c>
    </row>
    <row r="15" spans="1:8">
      <c r="A15" s="11" t="s">
        <v>11</v>
      </c>
      <c r="B15" s="14" t="s">
        <v>13</v>
      </c>
      <c r="C15" s="62">
        <v>50</v>
      </c>
      <c r="D15" s="59" t="s">
        <v>7</v>
      </c>
      <c r="E15" s="59"/>
      <c r="F15" s="59"/>
      <c r="G15" s="48">
        <f>C15*G4</f>
        <v>3.5000000000000004</v>
      </c>
      <c r="H15" s="38">
        <f t="shared" si="0"/>
        <v>50</v>
      </c>
    </row>
    <row r="16" spans="1:8">
      <c r="A16" s="11" t="s">
        <v>12</v>
      </c>
      <c r="B16" s="14" t="s">
        <v>13</v>
      </c>
      <c r="C16" s="62">
        <v>10</v>
      </c>
      <c r="D16" s="59">
        <v>8</v>
      </c>
      <c r="E16" s="59" t="s">
        <v>68</v>
      </c>
      <c r="F16" s="59"/>
      <c r="G16" s="48">
        <f>C16*D16*G4</f>
        <v>5.6000000000000005</v>
      </c>
      <c r="H16" s="38">
        <f>C16*$H$4*D16</f>
        <v>80</v>
      </c>
    </row>
    <row r="17" spans="1:8">
      <c r="A17" s="11" t="s">
        <v>23</v>
      </c>
      <c r="B17" s="14" t="s">
        <v>13</v>
      </c>
      <c r="C17" s="62">
        <v>50</v>
      </c>
      <c r="D17" s="59" t="s">
        <v>7</v>
      </c>
      <c r="E17" s="59"/>
      <c r="F17" s="59"/>
      <c r="G17" s="48">
        <f>C17*G4</f>
        <v>3.5000000000000004</v>
      </c>
      <c r="H17" s="38">
        <f t="shared" si="0"/>
        <v>50</v>
      </c>
    </row>
    <row r="18" spans="1:8">
      <c r="A18" s="11"/>
      <c r="B18" s="14"/>
      <c r="C18" s="65"/>
      <c r="D18" s="59"/>
      <c r="E18" s="59"/>
      <c r="F18" s="59"/>
      <c r="G18" s="48"/>
      <c r="H18" s="38"/>
    </row>
    <row r="19" spans="1:8">
      <c r="A19" s="11" t="s">
        <v>15</v>
      </c>
      <c r="B19" s="14"/>
      <c r="C19" s="65"/>
      <c r="D19" s="59"/>
      <c r="E19" s="59"/>
      <c r="F19" s="59"/>
      <c r="G19" s="48"/>
      <c r="H19" s="38"/>
    </row>
    <row r="20" spans="1:8">
      <c r="A20" s="11" t="s">
        <v>16</v>
      </c>
      <c r="B20" s="14" t="s">
        <v>51</v>
      </c>
      <c r="C20" s="62">
        <v>0.45</v>
      </c>
      <c r="D20" s="59">
        <v>200</v>
      </c>
      <c r="E20" s="59" t="s">
        <v>67</v>
      </c>
      <c r="F20" s="59"/>
      <c r="G20" s="48">
        <f>C20*D20*G4</f>
        <v>6.3000000000000007</v>
      </c>
      <c r="H20" s="38">
        <f>C20*D20*$H$4</f>
        <v>90</v>
      </c>
    </row>
    <row r="21" spans="1:8">
      <c r="A21" s="11" t="s">
        <v>50</v>
      </c>
      <c r="B21" s="14" t="s">
        <v>51</v>
      </c>
      <c r="C21" s="62">
        <v>1</v>
      </c>
      <c r="D21" s="59">
        <v>200</v>
      </c>
      <c r="E21" s="59" t="s">
        <v>67</v>
      </c>
      <c r="F21" s="59"/>
      <c r="G21" s="48">
        <f>C21*D21*G4</f>
        <v>14.000000000000002</v>
      </c>
      <c r="H21" s="38">
        <f>C21*D21*$H$4</f>
        <v>200</v>
      </c>
    </row>
    <row r="22" spans="1:8">
      <c r="A22" s="52" t="s">
        <v>47</v>
      </c>
      <c r="B22" s="60" t="s">
        <v>13</v>
      </c>
      <c r="C22" s="62">
        <v>250</v>
      </c>
      <c r="D22" s="59" t="s">
        <v>7</v>
      </c>
      <c r="E22" s="59"/>
      <c r="F22" s="59"/>
      <c r="G22" s="48">
        <f>C22*G4</f>
        <v>17.5</v>
      </c>
      <c r="H22" s="38">
        <f>C22*$H$4</f>
        <v>250</v>
      </c>
    </row>
    <row r="23" spans="1:8">
      <c r="A23" s="52" t="s">
        <v>48</v>
      </c>
      <c r="B23" s="60" t="s">
        <v>13</v>
      </c>
      <c r="C23" s="62">
        <v>200</v>
      </c>
      <c r="D23" s="59" t="s">
        <v>7</v>
      </c>
      <c r="E23" s="59"/>
      <c r="F23" s="59"/>
      <c r="G23" s="48">
        <f>C23*G4</f>
        <v>14.000000000000002</v>
      </c>
      <c r="H23" s="38">
        <f>C23*$H$4</f>
        <v>200</v>
      </c>
    </row>
    <row r="24" spans="1:8">
      <c r="A24" s="11"/>
      <c r="B24" s="14"/>
      <c r="C24" s="65"/>
      <c r="D24" s="59"/>
      <c r="E24" s="59"/>
      <c r="F24" s="59"/>
      <c r="G24" s="48"/>
      <c r="H24" s="38"/>
    </row>
    <row r="25" spans="1:8">
      <c r="A25" s="11" t="s">
        <v>17</v>
      </c>
      <c r="B25" s="14"/>
      <c r="C25" s="65"/>
      <c r="D25" s="59"/>
      <c r="E25" s="59"/>
      <c r="F25" s="59"/>
      <c r="G25" s="48"/>
      <c r="H25" s="38"/>
    </row>
    <row r="26" spans="1:8">
      <c r="A26" s="11" t="s">
        <v>18</v>
      </c>
      <c r="B26" s="14" t="s">
        <v>19</v>
      </c>
      <c r="C26" s="62">
        <v>95</v>
      </c>
      <c r="D26" s="59">
        <v>2</v>
      </c>
      <c r="E26" s="59" t="s">
        <v>66</v>
      </c>
      <c r="F26" s="59"/>
      <c r="G26" s="48">
        <f>C26*D26*G4</f>
        <v>13.3</v>
      </c>
      <c r="H26" s="38">
        <f t="shared" ref="H26:H31" si="1">C26*D26*$H$4</f>
        <v>190</v>
      </c>
    </row>
    <row r="27" spans="1:8">
      <c r="A27" s="11" t="s">
        <v>20</v>
      </c>
      <c r="B27" s="14" t="s">
        <v>19</v>
      </c>
      <c r="C27" s="62">
        <v>150</v>
      </c>
      <c r="D27" s="59">
        <v>1</v>
      </c>
      <c r="E27" s="59" t="s">
        <v>65</v>
      </c>
      <c r="F27" s="59"/>
      <c r="G27" s="48">
        <f>C27*D27*G4</f>
        <v>10.500000000000002</v>
      </c>
      <c r="H27" s="38">
        <f t="shared" si="1"/>
        <v>150</v>
      </c>
    </row>
    <row r="28" spans="1:8">
      <c r="A28" s="11" t="s">
        <v>21</v>
      </c>
      <c r="B28" s="14" t="s">
        <v>22</v>
      </c>
      <c r="C28" s="62">
        <v>0.35</v>
      </c>
      <c r="D28" s="59" t="s">
        <v>7</v>
      </c>
      <c r="E28" s="59"/>
      <c r="F28" s="59"/>
      <c r="G28" s="48">
        <f>C28*G3</f>
        <v>350</v>
      </c>
      <c r="H28" s="38">
        <f>C28*$H$3</f>
        <v>5250</v>
      </c>
    </row>
    <row r="29" spans="1:8">
      <c r="A29" s="11" t="s">
        <v>24</v>
      </c>
      <c r="B29" s="14" t="s">
        <v>25</v>
      </c>
      <c r="C29" s="62">
        <v>0.05</v>
      </c>
      <c r="D29" s="69">
        <f>(D7*G3*F7)/0.75</f>
        <v>933.33333333333337</v>
      </c>
      <c r="E29" s="59" t="s">
        <v>62</v>
      </c>
      <c r="F29" s="59"/>
      <c r="G29" s="48">
        <v>46.65</v>
      </c>
      <c r="H29" s="38">
        <f>C29*D29*(H3/1000)</f>
        <v>700.00000000000011</v>
      </c>
    </row>
    <row r="30" spans="1:8">
      <c r="A30" s="11" t="s">
        <v>26</v>
      </c>
      <c r="B30" s="14" t="s">
        <v>27</v>
      </c>
      <c r="C30" s="62">
        <v>0.8</v>
      </c>
      <c r="D30" s="69">
        <f>D29/12</f>
        <v>77.777777777777786</v>
      </c>
      <c r="E30" s="59" t="s">
        <v>63</v>
      </c>
      <c r="F30" s="59"/>
      <c r="G30" s="48">
        <v>62.4</v>
      </c>
      <c r="H30" s="38">
        <v>936</v>
      </c>
    </row>
    <row r="31" spans="1:8">
      <c r="A31" s="11" t="s">
        <v>52</v>
      </c>
      <c r="B31" s="14" t="s">
        <v>28</v>
      </c>
      <c r="C31" s="62">
        <v>150</v>
      </c>
      <c r="D31" s="59">
        <v>2</v>
      </c>
      <c r="E31" s="59" t="s">
        <v>64</v>
      </c>
      <c r="F31" s="59" t="s">
        <v>7</v>
      </c>
      <c r="G31" s="48">
        <f>C31*D31*G4</f>
        <v>21.000000000000004</v>
      </c>
      <c r="H31" s="38">
        <f t="shared" si="1"/>
        <v>300</v>
      </c>
    </row>
    <row r="32" spans="1:8">
      <c r="A32" s="11"/>
      <c r="B32" s="14"/>
      <c r="C32" s="70"/>
      <c r="D32" s="59"/>
      <c r="E32" s="59"/>
      <c r="F32" s="59"/>
      <c r="G32" s="48"/>
      <c r="H32" s="38"/>
    </row>
    <row r="33" spans="1:8">
      <c r="A33" s="52" t="s">
        <v>53</v>
      </c>
      <c r="B33" s="14"/>
      <c r="C33" s="70" t="s">
        <v>7</v>
      </c>
      <c r="D33" s="59"/>
      <c r="E33" s="59"/>
      <c r="F33" s="59"/>
      <c r="G33" s="48"/>
      <c r="H33" s="38"/>
    </row>
    <row r="34" spans="1:8">
      <c r="A34" s="52" t="s">
        <v>54</v>
      </c>
      <c r="B34" s="55" t="s">
        <v>56</v>
      </c>
      <c r="C34" s="71">
        <v>0.36</v>
      </c>
      <c r="D34" s="59">
        <f>G3*D7*F7</f>
        <v>700</v>
      </c>
      <c r="E34" s="59" t="s">
        <v>60</v>
      </c>
      <c r="F34" s="59"/>
      <c r="G34" s="48">
        <f>C34*G3*D7*F7</f>
        <v>251.99999999999997</v>
      </c>
      <c r="H34" s="38">
        <f>C34*H3*D7*F7</f>
        <v>3779.9999999999995</v>
      </c>
    </row>
    <row r="35" spans="1:8">
      <c r="A35" s="11" t="s">
        <v>57</v>
      </c>
      <c r="B35" s="55" t="s">
        <v>13</v>
      </c>
      <c r="C35" s="71">
        <v>800</v>
      </c>
      <c r="D35" s="59"/>
      <c r="E35" s="59"/>
      <c r="F35" s="59"/>
      <c r="G35" s="48">
        <f>H35*G4</f>
        <v>56.000000000000007</v>
      </c>
      <c r="H35" s="38">
        <f>C35</f>
        <v>800</v>
      </c>
    </row>
    <row r="36" spans="1:8">
      <c r="A36" s="11" t="s">
        <v>61</v>
      </c>
      <c r="B36" s="55"/>
      <c r="C36" s="71"/>
      <c r="D36" s="59"/>
      <c r="E36" s="59"/>
      <c r="F36" s="59"/>
      <c r="G36" s="48"/>
      <c r="H36" s="38"/>
    </row>
    <row r="37" spans="1:8">
      <c r="A37" s="11" t="s">
        <v>29</v>
      </c>
      <c r="B37" s="14" t="s">
        <v>13</v>
      </c>
      <c r="C37" s="71">
        <v>150</v>
      </c>
      <c r="D37" s="59" t="s">
        <v>7</v>
      </c>
      <c r="E37" s="59"/>
      <c r="F37" s="59"/>
      <c r="G37" s="48">
        <f>C37*G4</f>
        <v>10.500000000000002</v>
      </c>
      <c r="H37" s="38">
        <f>C37*H4</f>
        <v>150</v>
      </c>
    </row>
    <row r="38" spans="1:8" ht="13.5" thickBot="1">
      <c r="A38" s="11"/>
      <c r="B38" s="14"/>
      <c r="C38" s="56" t="s">
        <v>7</v>
      </c>
      <c r="D38" s="59"/>
      <c r="E38" s="59"/>
      <c r="F38" s="59"/>
      <c r="G38" s="50"/>
      <c r="H38" s="12"/>
    </row>
    <row r="39" spans="1:8" ht="13.5" thickBot="1">
      <c r="A39" s="16" t="s">
        <v>30</v>
      </c>
      <c r="B39" s="17"/>
      <c r="C39" s="68"/>
      <c r="D39" s="68"/>
      <c r="E39" s="68"/>
      <c r="F39" s="68"/>
      <c r="G39" s="49">
        <f>SUM(G12:G37)</f>
        <v>892.32550000000003</v>
      </c>
      <c r="H39" s="39">
        <f>SUM(H12:H37)</f>
        <v>13255.65</v>
      </c>
    </row>
    <row r="40" spans="1:8" ht="13.5" thickBot="1">
      <c r="A40" s="11"/>
      <c r="B40" s="14"/>
      <c r="C40" s="14"/>
      <c r="D40" s="14"/>
      <c r="E40" s="14"/>
      <c r="F40" s="14"/>
      <c r="G40" s="48"/>
      <c r="H40" s="38"/>
    </row>
    <row r="41" spans="1:8" ht="13.5" thickBot="1">
      <c r="A41" s="57" t="s">
        <v>58</v>
      </c>
      <c r="B41" s="17"/>
      <c r="C41" s="17"/>
      <c r="D41" s="17"/>
      <c r="E41" s="17"/>
      <c r="F41" s="17"/>
      <c r="G41" s="49">
        <f>G7-G39</f>
        <v>1207.6745000000001</v>
      </c>
      <c r="H41" s="39">
        <f>H7-H39</f>
        <v>18244.349999999999</v>
      </c>
    </row>
    <row r="42" spans="1:8" ht="13.5" thickBot="1">
      <c r="G42" s="1"/>
    </row>
    <row r="43" spans="1:8">
      <c r="A43" t="s">
        <v>7</v>
      </c>
      <c r="E43" s="7" t="s">
        <v>41</v>
      </c>
      <c r="F43" s="8"/>
      <c r="G43" s="19">
        <f>G41/(D7*G3*F7)</f>
        <v>1.7252492857142858</v>
      </c>
    </row>
    <row r="44" spans="1:8" ht="13.5" thickBot="1">
      <c r="E44" s="9" t="s">
        <v>42</v>
      </c>
      <c r="F44" s="10"/>
      <c r="G44" s="20">
        <f>G41/G3</f>
        <v>1.2076745</v>
      </c>
    </row>
    <row r="45" spans="1:8" ht="13.5" thickBot="1"/>
    <row r="46" spans="1:8" ht="14.25" thickTop="1" thickBot="1">
      <c r="B46" s="53" t="s">
        <v>42</v>
      </c>
      <c r="C46" s="54"/>
      <c r="D46" s="21"/>
      <c r="E46" s="21"/>
      <c r="F46" s="21"/>
      <c r="G46" s="22"/>
    </row>
    <row r="47" spans="1:8" ht="14.25" thickTop="1" thickBot="1">
      <c r="B47" s="36"/>
      <c r="C47" s="37" t="s">
        <v>33</v>
      </c>
      <c r="D47" s="14"/>
      <c r="E47" s="14"/>
      <c r="F47" s="14"/>
      <c r="G47" s="27"/>
    </row>
    <row r="48" spans="1:8" ht="14.25" thickTop="1" thickBot="1">
      <c r="B48" s="34" t="s">
        <v>32</v>
      </c>
      <c r="C48" s="35">
        <v>0.5</v>
      </c>
      <c r="D48" s="31">
        <v>0.75</v>
      </c>
      <c r="E48" s="31">
        <v>1</v>
      </c>
      <c r="F48" s="31">
        <v>1.25</v>
      </c>
      <c r="G48" s="32">
        <v>1.5</v>
      </c>
    </row>
    <row r="49" spans="1:7" ht="13.5" thickTop="1">
      <c r="B49" s="33">
        <v>2</v>
      </c>
      <c r="C49" s="28">
        <f>((B49*$C48*$F7*$G3)-$G39)/$G3</f>
        <v>-0.19232550000000004</v>
      </c>
      <c r="D49" s="29">
        <f>(($B49*D48*$F7*$F3)-$G39)/(D48*$F3*$F7)</f>
        <v>0.30033238095238046</v>
      </c>
      <c r="E49" s="29">
        <f>(($B49*E48*$F7*$F3)-$G39)/(E48*$F3*$F7)</f>
        <v>0.72524928571428571</v>
      </c>
      <c r="F49" s="29">
        <f>(($B49*F48*$F7*$F3)-$G39)/(F48*$F3*$F7)</f>
        <v>0.9801994285714285</v>
      </c>
      <c r="G49" s="30">
        <f>(($B49*G48*$F7*$F3)-$G39)/(G48*$F3*$F7)</f>
        <v>1.1501661904761902</v>
      </c>
    </row>
    <row r="50" spans="1:7">
      <c r="B50" s="25">
        <v>2.5</v>
      </c>
      <c r="C50" s="23">
        <f>(($B$50*C48*$F$7*$G$3)-$G$39)/$G$3</f>
        <v>-1.7325500000000035E-2</v>
      </c>
      <c r="D50" s="2">
        <f>(($B$50*D48*$F$7*$F$3)-$G$39)/$F$3</f>
        <v>0.42017449999999995</v>
      </c>
      <c r="E50" s="2">
        <f>(($B$50*E48*$F$7*$F$3)-$G$39)/$F$3</f>
        <v>0.85767450000000001</v>
      </c>
      <c r="F50" s="2">
        <f>(($B$50*F48*$F$7*$F$3)-$G$39)/$F$3</f>
        <v>1.2951745000000001</v>
      </c>
      <c r="G50" s="3">
        <f>(($B$50*G48*$F$7*$F$3)-$G$39)/$F$3</f>
        <v>1.7326745000000001</v>
      </c>
    </row>
    <row r="51" spans="1:7">
      <c r="A51" t="s">
        <v>34</v>
      </c>
      <c r="B51" s="25">
        <v>3</v>
      </c>
      <c r="C51" s="23">
        <f>(($B$51*C48*$F$7*$F$3)-$G$39)/$F$3</f>
        <v>0.15767449999999975</v>
      </c>
      <c r="D51" s="2">
        <f>(($B$51*D48*$F$7*$F$3)-$G$39)/$F$3</f>
        <v>0.68267449999999996</v>
      </c>
      <c r="E51" s="2">
        <f>(($B$51*E48*$F$7*$F$3)-$G$39)/$F$3</f>
        <v>1.2076744999999995</v>
      </c>
      <c r="F51" s="2">
        <f>(($B$51*F48*$F$7*$F$3)-$G$39)/$F$3</f>
        <v>1.7326745000000001</v>
      </c>
      <c r="G51" s="3">
        <f>(($B$51*G48*$F$7*$F$3)-$G$39)/$F$3</f>
        <v>2.2576745000000003</v>
      </c>
    </row>
    <row r="52" spans="1:7">
      <c r="B52" s="25">
        <v>3.5</v>
      </c>
      <c r="C52" s="23">
        <f>(($B$52*C48*$F$7*$F$3)-$G$39)/$F$3</f>
        <v>0.33267449999999976</v>
      </c>
      <c r="D52" s="2">
        <f>(($B$52*D48*$F$7*$F$3)-$G$39)/$F$3</f>
        <v>0.94517449999999992</v>
      </c>
      <c r="E52" s="2">
        <f>(($B$52*E48*$F$7*$F$3)-$G$39)/$F$3</f>
        <v>1.5576744999999996</v>
      </c>
      <c r="F52" s="2">
        <f>(($B$52*F48*$F$7*$F$3)-$G$39)/$F$3</f>
        <v>2.1701744999999999</v>
      </c>
      <c r="G52" s="3">
        <f>(($B$52*G48*$F$7*$F$3)-$G$39)/$F$3</f>
        <v>2.7826745000000002</v>
      </c>
    </row>
    <row r="53" spans="1:7" ht="13.5" thickBot="1">
      <c r="B53" s="26">
        <v>4</v>
      </c>
      <c r="C53" s="24">
        <f>(($B$53*C48*$F$7*$F$3)-$G$39)/$F$3</f>
        <v>0.50767449999999992</v>
      </c>
      <c r="D53" s="4">
        <f>(($B$53*D48*$F$7*$F$3)-$G$39)/$F$3</f>
        <v>1.2076744999999995</v>
      </c>
      <c r="E53" s="4">
        <f>(($B$53*E48*$F$7*$F$3)-$G$39)/$F$3</f>
        <v>1.9076745000000002</v>
      </c>
      <c r="F53" s="4">
        <f>(($B$53*F48*$F$7*$F$3)-$G$39)/$F$3</f>
        <v>2.6076744999999999</v>
      </c>
      <c r="G53" s="5">
        <f>(($B$53*G48*$F$7*$F$3)-$G$39)/$F$3</f>
        <v>3.3076744999999992</v>
      </c>
    </row>
    <row r="54" spans="1:7" ht="13.5" thickTop="1">
      <c r="A54" t="s">
        <v>44</v>
      </c>
    </row>
    <row r="55" spans="1:7">
      <c r="A55" t="s">
        <v>45</v>
      </c>
    </row>
    <row r="56" spans="1:7">
      <c r="A56" t="s">
        <v>49</v>
      </c>
    </row>
    <row r="57" spans="1:7">
      <c r="A57" t="s">
        <v>46</v>
      </c>
    </row>
    <row r="58" spans="1:7">
      <c r="A58" s="58" t="s">
        <v>7</v>
      </c>
    </row>
  </sheetData>
  <customSheetViews>
    <customSheetView guid="{4059DD93-BB36-468C-B3B9-218CF3DB2C4A}" printArea="1" topLeftCell="A28">
      <selection activeCell="F16" sqref="F16"/>
      <pageMargins left="0.25" right="0.25" top="0.75" bottom="0.75" header="0.5" footer="0.5"/>
      <pageSetup orientation="portrait" r:id="rId1"/>
      <headerFooter alignWithMargins="0"/>
    </customSheetView>
    <customSheetView guid="{5CE4D5BE-0CF0-4868-A037-E7CD20E9B3AF}">
      <selection activeCell="C7" sqref="C7"/>
      <pageMargins left="0.25" right="0.25" top="0.75" bottom="0.75" header="0.5" footer="0.5"/>
      <pageSetup orientation="portrait" r:id="rId2"/>
      <headerFooter alignWithMargins="0"/>
    </customSheetView>
    <customSheetView guid="{E8301E28-155A-4956-9027-F8ECCCC69EFA}">
      <selection activeCell="F16" sqref="F16"/>
      <pageMargins left="0.25" right="0.25" top="0.75" bottom="0.75" header="0.5" footer="0.5"/>
      <pageSetup orientation="portrait" r:id="rId3"/>
      <headerFooter alignWithMargins="0"/>
    </customSheetView>
  </customSheetViews>
  <phoneticPr fontId="3" type="noConversion"/>
  <pageMargins left="0.25" right="0.25" top="0.75" bottom="0.75" header="0.5" footer="0.5"/>
  <pageSetup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4059DD93-BB36-468C-B3B9-218CF3DB2C4A}">
      <pageMargins left="0.75" right="0.75" top="1" bottom="1" header="0.5" footer="0.5"/>
      <headerFooter alignWithMargins="0"/>
    </customSheetView>
    <customSheetView guid="{5CE4D5BE-0CF0-4868-A037-E7CD20E9B3AF}">
      <pageMargins left="0.75" right="0.75" top="1" bottom="1" header="0.5" footer="0.5"/>
      <headerFooter alignWithMargins="0"/>
    </customSheetView>
    <customSheetView guid="{E8301E28-155A-4956-9027-F8ECCCC69EFA}">
      <pageMargins left="0.75" right="0.75" top="1" bottom="1" header="0.5" footer="0.5"/>
      <headerFooter alignWithMargins="0"/>
    </customSheetView>
  </customSheetView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4059DD93-BB36-468C-B3B9-218CF3DB2C4A}">
      <pageMargins left="0.75" right="0.75" top="1" bottom="1" header="0.5" footer="0.5"/>
      <headerFooter alignWithMargins="0"/>
    </customSheetView>
    <customSheetView guid="{5CE4D5BE-0CF0-4868-A037-E7CD20E9B3AF}">
      <pageMargins left="0.75" right="0.75" top="1" bottom="1" header="0.5" footer="0.5"/>
      <headerFooter alignWithMargins="0"/>
    </customSheetView>
    <customSheetView guid="{E8301E28-155A-4956-9027-F8ECCCC69EFA}">
      <pageMargins left="0.75" right="0.75" top="1" bottom="1" header="0.5" footer="0.5"/>
      <headerFooter alignWithMargins="0"/>
    </customSheetView>
  </customSheetView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Willie Lantz</dc:creator>
  <cp:lastModifiedBy>William Lantz</cp:lastModifiedBy>
  <cp:lastPrinted>2010-04-08T21:05:52Z</cp:lastPrinted>
  <dcterms:created xsi:type="dcterms:W3CDTF">2008-10-15T13:50:52Z</dcterms:created>
  <dcterms:modified xsi:type="dcterms:W3CDTF">2011-01-11T16:16:42Z</dcterms:modified>
</cp:coreProperties>
</file>