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6" windowWidth="15576" windowHeight="12444" tabRatio="873" activeTab="4"/>
  </bookViews>
  <sheets>
    <sheet name="Yield &amp; Cost" sheetId="1" r:id="rId1"/>
    <sheet name="Pricing Sheet" sheetId="3" r:id="rId2"/>
    <sheet name="Price &amp; time comparison" sheetId="2" r:id="rId3"/>
    <sheet name="Beef" sheetId="4" r:id="rId4"/>
    <sheet name="Upstate CSA" sheetId="5" r:id="rId5"/>
    <sheet name="NYC CSA" sheetId="7" r:id="rId6"/>
    <sheet name="Rest Groc" sheetId="8" r:id="rId7"/>
    <sheet name="Own store" sheetId="9" r:id="rId8"/>
    <sheet name="Freezer" sheetId="11" r:id="rId9"/>
  </sheets>
  <calcPr calcId="145621"/>
</workbook>
</file>

<file path=xl/calcChain.xml><?xml version="1.0" encoding="utf-8"?>
<calcChain xmlns="http://schemas.openxmlformats.org/spreadsheetml/2006/main">
  <c r="D6" i="9" l="1"/>
  <c r="D6" i="8"/>
  <c r="D6" i="7"/>
  <c r="D7" i="5"/>
  <c r="F15" i="2" l="1"/>
  <c r="F14" i="2"/>
  <c r="H14" i="2" s="1"/>
  <c r="F13" i="2"/>
  <c r="H13" i="2" s="1"/>
  <c r="F12" i="2"/>
  <c r="H12" i="2" s="1"/>
  <c r="F16" i="2"/>
  <c r="H16" i="2" s="1"/>
  <c r="D7" i="2" l="1"/>
  <c r="D6" i="2"/>
  <c r="D5" i="2"/>
  <c r="D4" i="2"/>
  <c r="B15" i="2"/>
  <c r="B14" i="2"/>
  <c r="B13" i="2"/>
  <c r="B12" i="2"/>
  <c r="C19" i="11" l="1"/>
  <c r="C3" i="11"/>
  <c r="C4" i="11" s="1"/>
  <c r="H3" i="11" s="1"/>
  <c r="E18" i="11" l="1"/>
  <c r="E17" i="11"/>
  <c r="E13" i="11"/>
  <c r="E16" i="11"/>
  <c r="E12" i="11"/>
  <c r="E15" i="11"/>
  <c r="E11" i="11"/>
  <c r="E14" i="11"/>
  <c r="D16" i="11"/>
  <c r="F16" i="11" s="1"/>
  <c r="D12" i="11"/>
  <c r="F12" i="11" s="1"/>
  <c r="D17" i="11"/>
  <c r="D13" i="11"/>
  <c r="F13" i="11" s="1"/>
  <c r="D18" i="11"/>
  <c r="F18" i="11" s="1"/>
  <c r="D14" i="11"/>
  <c r="F14" i="11" s="1"/>
  <c r="D15" i="11"/>
  <c r="D11" i="11"/>
  <c r="E18" i="9"/>
  <c r="E17" i="9"/>
  <c r="E16" i="9"/>
  <c r="E15" i="9"/>
  <c r="E14" i="9"/>
  <c r="E13" i="9"/>
  <c r="E12" i="9"/>
  <c r="E11" i="9"/>
  <c r="C19" i="9"/>
  <c r="C3" i="9"/>
  <c r="C4" i="9" s="1"/>
  <c r="E18" i="8"/>
  <c r="E17" i="8"/>
  <c r="E15" i="8"/>
  <c r="E14" i="8"/>
  <c r="E13" i="8"/>
  <c r="E12" i="8"/>
  <c r="C19" i="8"/>
  <c r="C3" i="8"/>
  <c r="C4" i="8" s="1"/>
  <c r="E18" i="7"/>
  <c r="E15" i="7"/>
  <c r="E17" i="7"/>
  <c r="E16" i="7"/>
  <c r="E14" i="7"/>
  <c r="E13" i="7"/>
  <c r="E12" i="7"/>
  <c r="C19" i="7"/>
  <c r="C4" i="7"/>
  <c r="D17" i="7" s="1"/>
  <c r="C3" i="7"/>
  <c r="E18" i="5"/>
  <c r="E12" i="5"/>
  <c r="E11" i="5"/>
  <c r="E17" i="5"/>
  <c r="E16" i="5"/>
  <c r="E15" i="5"/>
  <c r="E14" i="5"/>
  <c r="E13" i="5"/>
  <c r="C3" i="5"/>
  <c r="C4" i="5" s="1"/>
  <c r="D12" i="5" s="1"/>
  <c r="C19" i="5"/>
  <c r="F12" i="5" l="1"/>
  <c r="F15" i="11"/>
  <c r="F17" i="11"/>
  <c r="F11" i="11"/>
  <c r="D19" i="11"/>
  <c r="G8" i="2" s="1"/>
  <c r="D16" i="9"/>
  <c r="F16" i="9" s="1"/>
  <c r="D12" i="9"/>
  <c r="F12" i="9" s="1"/>
  <c r="D14" i="9"/>
  <c r="F14" i="9" s="1"/>
  <c r="D17" i="9"/>
  <c r="F17" i="9" s="1"/>
  <c r="D13" i="9"/>
  <c r="F13" i="9" s="1"/>
  <c r="D18" i="9"/>
  <c r="F18" i="9" s="1"/>
  <c r="D15" i="9"/>
  <c r="F15" i="9" s="1"/>
  <c r="D11" i="9"/>
  <c r="D12" i="8"/>
  <c r="F12" i="8" s="1"/>
  <c r="D18" i="8"/>
  <c r="F18" i="8" s="1"/>
  <c r="D17" i="8"/>
  <c r="F17" i="8" s="1"/>
  <c r="D13" i="8"/>
  <c r="F13" i="8" s="1"/>
  <c r="D14" i="8"/>
  <c r="F14" i="8" s="1"/>
  <c r="D15" i="8"/>
  <c r="F15" i="8" s="1"/>
  <c r="F17" i="7"/>
  <c r="D12" i="7"/>
  <c r="F12" i="7" s="1"/>
  <c r="D15" i="7"/>
  <c r="F15" i="7" s="1"/>
  <c r="D14" i="7"/>
  <c r="F14" i="7" s="1"/>
  <c r="D18" i="7"/>
  <c r="F18" i="7" s="1"/>
  <c r="D16" i="7"/>
  <c r="F16" i="7" s="1"/>
  <c r="D13" i="7"/>
  <c r="F13" i="7" s="1"/>
  <c r="D13" i="5"/>
  <c r="F13" i="5" s="1"/>
  <c r="D16" i="5"/>
  <c r="F16" i="5" s="1"/>
  <c r="D17" i="5"/>
  <c r="F17" i="5" s="1"/>
  <c r="D15" i="5"/>
  <c r="F15" i="5" s="1"/>
  <c r="D14" i="5"/>
  <c r="F14" i="5" s="1"/>
  <c r="D18" i="5"/>
  <c r="F18" i="5" s="1"/>
  <c r="D11" i="5"/>
  <c r="F11" i="5" s="1"/>
  <c r="C19" i="3"/>
  <c r="D8" i="3"/>
  <c r="E8" i="3"/>
  <c r="C30" i="3"/>
  <c r="D9" i="3"/>
  <c r="E9" i="3"/>
  <c r="C31" i="3"/>
  <c r="D10" i="3"/>
  <c r="E10" i="3"/>
  <c r="C32" i="3"/>
  <c r="D11" i="3"/>
  <c r="E11" i="3"/>
  <c r="C33" i="3"/>
  <c r="D12" i="3"/>
  <c r="E12" i="3"/>
  <c r="C34" i="3"/>
  <c r="D13" i="3"/>
  <c r="E13" i="3"/>
  <c r="C35" i="3"/>
  <c r="D14" i="3"/>
  <c r="E14" i="3"/>
  <c r="C36" i="3"/>
  <c r="D15" i="3"/>
  <c r="E15" i="3"/>
  <c r="C37" i="3"/>
  <c r="D16" i="3"/>
  <c r="E16" i="3"/>
  <c r="C38" i="3"/>
  <c r="D17" i="3"/>
  <c r="E17" i="3"/>
  <c r="C39" i="3"/>
  <c r="D18" i="3"/>
  <c r="E18" i="3"/>
  <c r="C40" i="3"/>
  <c r="D7" i="3"/>
  <c r="E7" i="3"/>
  <c r="C29" i="3"/>
  <c r="C10" i="1"/>
  <c r="C14" i="1" s="1"/>
  <c r="D14" i="1" s="1"/>
  <c r="D19" i="1" s="1"/>
  <c r="D15" i="1"/>
  <c r="D16" i="1"/>
  <c r="D17" i="1"/>
  <c r="D18" i="1"/>
  <c r="C23" i="1"/>
  <c r="D31" i="1" s="1"/>
  <c r="G39" i="3"/>
  <c r="G38" i="3"/>
  <c r="D39" i="3"/>
  <c r="D38" i="3"/>
  <c r="B39" i="3"/>
  <c r="B38" i="3"/>
  <c r="D40" i="3"/>
  <c r="D37" i="3"/>
  <c r="D36" i="3"/>
  <c r="D35" i="3"/>
  <c r="D34" i="3"/>
  <c r="D33" i="3"/>
  <c r="D32" i="3"/>
  <c r="D31" i="3"/>
  <c r="D30" i="3"/>
  <c r="D29" i="3"/>
  <c r="E19" i="3"/>
  <c r="G29" i="3"/>
  <c r="G30" i="3"/>
  <c r="G31" i="3"/>
  <c r="G32" i="3"/>
  <c r="G33" i="3"/>
  <c r="G34" i="3"/>
  <c r="G35" i="3"/>
  <c r="G36" i="3"/>
  <c r="G37" i="3"/>
  <c r="G40" i="3"/>
  <c r="F41" i="3"/>
  <c r="G41" i="3"/>
  <c r="G15" i="2"/>
  <c r="H15" i="2" s="1"/>
  <c r="C35" i="1"/>
  <c r="D29" i="1" l="1"/>
  <c r="D33" i="1"/>
  <c r="F2" i="3"/>
  <c r="F18" i="3" s="1"/>
  <c r="G18" i="3" s="1"/>
  <c r="E40" i="3" s="1"/>
  <c r="F17" i="3"/>
  <c r="G17" i="3" s="1"/>
  <c r="E39" i="3" s="1"/>
  <c r="F15" i="3"/>
  <c r="G15" i="3" s="1"/>
  <c r="E37" i="3" s="1"/>
  <c r="F11" i="3"/>
  <c r="G11" i="3" s="1"/>
  <c r="E33" i="3" s="1"/>
  <c r="F10" i="3"/>
  <c r="G10" i="3" s="1"/>
  <c r="E32" i="3" s="1"/>
  <c r="F7" i="3"/>
  <c r="G7" i="3" s="1"/>
  <c r="D32" i="1"/>
  <c r="D27" i="1"/>
  <c r="D34" i="1"/>
  <c r="D30" i="1"/>
  <c r="D28" i="1"/>
  <c r="C20" i="3"/>
  <c r="C21" i="3" s="1"/>
  <c r="F19" i="5"/>
  <c r="C7" i="5" s="1"/>
  <c r="F19" i="11"/>
  <c r="E19" i="11" s="1"/>
  <c r="H8" i="2" s="1"/>
  <c r="J8" i="2" s="1"/>
  <c r="K8" i="2" s="1"/>
  <c r="D19" i="9"/>
  <c r="G7" i="2" s="1"/>
  <c r="F11" i="9"/>
  <c r="F19" i="9" s="1"/>
  <c r="E19" i="9" s="1"/>
  <c r="E7" i="2" s="1"/>
  <c r="F19" i="8"/>
  <c r="D19" i="8"/>
  <c r="G6" i="2" s="1"/>
  <c r="F19" i="7"/>
  <c r="D19" i="7"/>
  <c r="G5" i="2" s="1"/>
  <c r="D19" i="5"/>
  <c r="G4" i="2" s="1"/>
  <c r="F16" i="3" l="1"/>
  <c r="G16" i="3" s="1"/>
  <c r="E38" i="3" s="1"/>
  <c r="F13" i="3"/>
  <c r="G13" i="3" s="1"/>
  <c r="E35" i="3" s="1"/>
  <c r="F9" i="3"/>
  <c r="G9" i="3" s="1"/>
  <c r="E31" i="3" s="1"/>
  <c r="F14" i="3"/>
  <c r="G14" i="3" s="1"/>
  <c r="E36" i="3" s="1"/>
  <c r="E25" i="3"/>
  <c r="D35" i="1"/>
  <c r="F8" i="3"/>
  <c r="G8" i="3" s="1"/>
  <c r="E30" i="3" s="1"/>
  <c r="F12" i="3"/>
  <c r="G12" i="3" s="1"/>
  <c r="E34" i="3" s="1"/>
  <c r="E29" i="3"/>
  <c r="H7" i="2"/>
  <c r="J7" i="2" s="1"/>
  <c r="K7" i="2" s="1"/>
  <c r="H5" i="2"/>
  <c r="J5" i="2" s="1"/>
  <c r="K5" i="2" s="1"/>
  <c r="E19" i="5"/>
  <c r="E4" i="2" s="1"/>
  <c r="J11" i="2" s="1"/>
  <c r="J12" i="2" s="1"/>
  <c r="E19" i="8"/>
  <c r="E6" i="2" s="1"/>
  <c r="H6" i="2" s="1"/>
  <c r="J6" i="2" s="1"/>
  <c r="K6" i="2" s="1"/>
  <c r="E19" i="7"/>
  <c r="E5" i="2" s="1"/>
  <c r="E41" i="3" l="1"/>
  <c r="F44" i="3" s="1"/>
  <c r="G19" i="3"/>
  <c r="H4" i="2"/>
  <c r="J4" i="2" s="1"/>
  <c r="K4" i="2" s="1"/>
</calcChain>
</file>

<file path=xl/sharedStrings.xml><?xml version="1.0" encoding="utf-8"?>
<sst xmlns="http://schemas.openxmlformats.org/spreadsheetml/2006/main" count="308" uniqueCount="155">
  <si>
    <t xml:space="preserve">http://www.ams.usda.gov/mnreports/lm_ct100.txt </t>
  </si>
  <si>
    <t>Warning: Only type in yellow highlighted fields</t>
  </si>
  <si>
    <t>STEP ONE:</t>
  </si>
  <si>
    <t>Price</t>
  </si>
  <si>
    <t>Unit</t>
  </si>
  <si>
    <t>lb/HCW</t>
  </si>
  <si>
    <t>Total:</t>
  </si>
  <si>
    <t>STEP TWO:</t>
  </si>
  <si>
    <t>COSTS</t>
  </si>
  <si>
    <t>Rate</t>
  </si>
  <si>
    <t>1 head price</t>
  </si>
  <si>
    <t>Animal purchase</t>
  </si>
  <si>
    <t>Trucking</t>
  </si>
  <si>
    <t>Slaughter</t>
  </si>
  <si>
    <t>Cut &amp; wrap</t>
  </si>
  <si>
    <t>Delivery</t>
  </si>
  <si>
    <t>CARCASS WEIGHTS</t>
  </si>
  <si>
    <t>Pounds</t>
  </si>
  <si>
    <t>Yield %</t>
  </si>
  <si>
    <t>HCW</t>
  </si>
  <si>
    <t>Assume 60% yield</t>
  </si>
  <si>
    <t>Retail</t>
  </si>
  <si>
    <t>Assume 65% yield</t>
  </si>
  <si>
    <t>STEP THREE:</t>
  </si>
  <si>
    <t>YIELDS</t>
  </si>
  <si>
    <t>% of carcass</t>
  </si>
  <si>
    <t>Assume primal yields as published by Angus Association</t>
  </si>
  <si>
    <t>Trim</t>
  </si>
  <si>
    <t>Rib primal</t>
  </si>
  <si>
    <t>Short Loin primal</t>
  </si>
  <si>
    <t>Sirloin primal</t>
  </si>
  <si>
    <t>STEP FOUR:</t>
  </si>
  <si>
    <t>Premium</t>
  </si>
  <si>
    <t>Kill fee</t>
  </si>
  <si>
    <t>Cut &amp; wrap fee</t>
  </si>
  <si>
    <t>Chuck primals</t>
  </si>
  <si>
    <t>Round primals</t>
  </si>
  <si>
    <t>Brisket &amp; Shank</t>
  </si>
  <si>
    <t>Flank &amp; Short plate primals</t>
  </si>
  <si>
    <t>ENTER OTHER COSTS, CARCASS WEIGHT, &amp; YIELDS</t>
  </si>
  <si>
    <t>Assume a premium price!</t>
  </si>
  <si>
    <t>Hours spent</t>
  </si>
  <si>
    <t>Costs</t>
  </si>
  <si>
    <t>Gross Sales</t>
  </si>
  <si>
    <t>Total</t>
  </si>
  <si>
    <t>lbs./4 hour market</t>
  </si>
  <si>
    <t># of markets</t>
  </si>
  <si>
    <t>hours/market</t>
  </si>
  <si>
    <t>Cost/market</t>
  </si>
  <si>
    <t>Assoc. costs</t>
  </si>
  <si>
    <t>Lbs. sold</t>
  </si>
  <si>
    <t>Weight selling price is based on</t>
  </si>
  <si>
    <t>Marketing Profit/head</t>
  </si>
  <si>
    <t>Marketing Costs:</t>
  </si>
  <si>
    <t>Profit $/hour</t>
  </si>
  <si>
    <t>Other assumptions:</t>
  </si>
  <si>
    <t>Does not include any production costs.</t>
  </si>
  <si>
    <t>$1/head to Beef Check-off program.</t>
  </si>
  <si>
    <t>Selling at a 4 hour farmers' market takes 6 hours.</t>
  </si>
  <si>
    <t>Assumptions for Frms' Mrkt:</t>
  </si>
  <si>
    <t>Difference between target mark-up and current pricing.</t>
  </si>
  <si>
    <t>Average</t>
  </si>
  <si>
    <t>Tongue/liver/Ox tail</t>
  </si>
  <si>
    <t>Shanks/Soup bones</t>
  </si>
  <si>
    <t>Sirloin</t>
  </si>
  <si>
    <t>Strip loin</t>
  </si>
  <si>
    <t>Tenderloin</t>
  </si>
  <si>
    <t>Ribs (short)</t>
  </si>
  <si>
    <t>Top Round</t>
  </si>
  <si>
    <t>Stew Meat</t>
  </si>
  <si>
    <t>Breaks-out to:</t>
  </si>
  <si>
    <t>Suggested Pricing:</t>
  </si>
  <si>
    <t>Product cost</t>
  </si>
  <si>
    <t>Ground beef</t>
  </si>
  <si>
    <t>Total Retail lbs.</t>
  </si>
  <si>
    <t>NOW ENTER ACTUAL POUNDS RECEIVED FOR EACH CUT</t>
  </si>
  <si>
    <r>
      <rPr>
        <sz val="12"/>
        <rFont val="Arial"/>
        <family val="2"/>
      </rPr>
      <t xml:space="preserve">REVIEW </t>
    </r>
    <r>
      <rPr>
        <b/>
        <sz val="12"/>
        <rFont val="Arial"/>
        <family val="2"/>
      </rPr>
      <t>ESTIMATED</t>
    </r>
    <r>
      <rPr>
        <sz val="12"/>
        <rFont val="Arial"/>
        <family val="2"/>
      </rPr>
      <t xml:space="preserve"> YIELD FOR PRIMALS</t>
    </r>
  </si>
  <si>
    <t>Based on the estimated yield and costs, total costs per pound is:</t>
  </si>
  <si>
    <t>Prime rib/ Ribeye</t>
  </si>
  <si>
    <t>Cost/lb.</t>
  </si>
  <si>
    <t>% of Carcass</t>
  </si>
  <si>
    <t>ENTER DESIRED MARK-UP ABOVE COST (%)</t>
  </si>
  <si>
    <t>STEP FIVE</t>
  </si>
  <si>
    <t>Mark-up</t>
  </si>
  <si>
    <t>Extended Mark-up</t>
  </si>
  <si>
    <t>STEP SIX</t>
  </si>
  <si>
    <t>ADJUST PRICING TO MEET GOALS</t>
  </si>
  <si>
    <t>Other 1</t>
  </si>
  <si>
    <t>Other 2</t>
  </si>
  <si>
    <t>Means you reached your exact mark-up goal.</t>
  </si>
  <si>
    <t>Means you are $ below mark-up goal</t>
  </si>
  <si>
    <t>($)</t>
  </si>
  <si>
    <t>Shows $ above mark-up goal</t>
  </si>
  <si>
    <t>BASE PRICE:</t>
  </si>
  <si>
    <t>Actual total retail yield:</t>
  </si>
  <si>
    <t>Estimated total retail yield:</t>
  </si>
  <si>
    <t>Difference:</t>
  </si>
  <si>
    <t>Avg. $/lb.</t>
  </si>
  <si>
    <t>% of Carcass (reminder)</t>
  </si>
  <si>
    <t>lbs.</t>
  </si>
  <si>
    <t>ENTER BASE PRICE &amp; ANY PREMIUM</t>
  </si>
  <si>
    <t xml:space="preserve">You may want to use the weekly average price based on USDA report (link below).  </t>
  </si>
  <si>
    <t>Use price for steers, dressed delivered basis, 65-80% choice, high end of range or average.</t>
  </si>
  <si>
    <t>Will you charge for trucking? TIME &amp; MILEAGE</t>
  </si>
  <si>
    <t>Will you charge for delivery? TIME &amp; MILEAGE</t>
  </si>
  <si>
    <t>Mark-up above farm total cost:</t>
  </si>
  <si>
    <t>Beef Yield and Price Estimator &amp; Calculator</t>
  </si>
  <si>
    <t xml:space="preserve">By Cornell Cooperative Extension- Tompkins County </t>
  </si>
  <si>
    <t>Brisket</t>
  </si>
  <si>
    <t>Strip Steak</t>
  </si>
  <si>
    <t>Rib Steak (ribeye)</t>
  </si>
  <si>
    <t>Rib Roast</t>
  </si>
  <si>
    <t>Tenderloin/filet</t>
  </si>
  <si>
    <t>Short Ribs</t>
  </si>
  <si>
    <t>as restaurant</t>
  </si>
  <si>
    <t>Chuck Roast</t>
  </si>
  <si>
    <t>same price</t>
  </si>
  <si>
    <t>grocery store</t>
  </si>
  <si>
    <t>NYC</t>
  </si>
  <si>
    <t>upstate</t>
  </si>
  <si>
    <t>Cuts:</t>
  </si>
  <si>
    <t>Other:</t>
  </si>
  <si>
    <t>Own Farm Store:</t>
  </si>
  <si>
    <t>Restaurant</t>
  </si>
  <si>
    <t>Meat csa</t>
  </si>
  <si>
    <t>Meat CSA:</t>
  </si>
  <si>
    <t>Please enter your prices (per lb.) for the various cuts in each channel. Feel free to add additional cuts at the bottom.</t>
  </si>
  <si>
    <t>2)</t>
  </si>
  <si>
    <t>What is your charge for half/quarter animals? ($/lb. HCW)</t>
  </si>
  <si>
    <t>1)</t>
  </si>
  <si>
    <t>BEEF</t>
  </si>
  <si>
    <t>Angus Association Yields</t>
  </si>
  <si>
    <t>Assume Retail @ 62%</t>
  </si>
  <si>
    <t>Market Channel $/lb.</t>
  </si>
  <si>
    <t>Estimate</t>
  </si>
  <si>
    <t>Weighted avg.</t>
  </si>
  <si>
    <t>lb. retail</t>
  </si>
  <si>
    <t>lb. HCW</t>
  </si>
  <si>
    <t>Upstate CSA</t>
  </si>
  <si>
    <t>NYC CSA</t>
  </si>
  <si>
    <t>Rest Groc</t>
  </si>
  <si>
    <t>Farm Store</t>
  </si>
  <si>
    <t>Freezer</t>
  </si>
  <si>
    <t>Sells whole carcass?</t>
  </si>
  <si>
    <t>Weighted Average Price/lb.</t>
  </si>
  <si>
    <t>No</t>
  </si>
  <si>
    <t>Yes</t>
  </si>
  <si>
    <t>Cut &amp; wrap $/lb.</t>
  </si>
  <si>
    <t>Processing Subtotal</t>
  </si>
  <si>
    <t>Channel</t>
  </si>
  <si>
    <t>Equivalent HCW price:</t>
  </si>
  <si>
    <t>Calc by total $/HCW</t>
  </si>
  <si>
    <t>Calc by avg price * retail lbs/HCW</t>
  </si>
  <si>
    <t>But no chuck</t>
  </si>
  <si>
    <t>But no rib or chuck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</si>
</sst>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  <numFmt numFmtId="166" formatCode="0.0%"/>
    <numFmt numFmtId="167" formatCode="0.0"/>
    <numFmt numFmtId="168" formatCode="0.0_);[Red]\(0.0\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</cellStyleXfs>
  <cellXfs count="150">
    <xf numFmtId="0" fontId="0" fillId="0" borderId="0" xfId="0"/>
    <xf numFmtId="0" fontId="22" fillId="0" borderId="0" xfId="0" applyFont="1" applyAlignment="1" applyProtection="1">
      <alignment horizontal="center"/>
    </xf>
    <xf numFmtId="0" fontId="23" fillId="0" borderId="0" xfId="0" applyFont="1" applyAlignment="1" applyProtection="1">
      <alignment horizontal="left"/>
    </xf>
    <xf numFmtId="0" fontId="23" fillId="24" borderId="10" xfId="0" applyFont="1" applyFill="1" applyBorder="1" applyAlignment="1" applyProtection="1">
      <alignment horizontal="left"/>
    </xf>
    <xf numFmtId="0" fontId="22" fillId="24" borderId="11" xfId="0" applyFont="1" applyFill="1" applyBorder="1" applyAlignment="1" applyProtection="1">
      <alignment horizontal="center"/>
    </xf>
    <xf numFmtId="0" fontId="23" fillId="0" borderId="12" xfId="0" applyFont="1" applyFill="1" applyBorder="1" applyAlignment="1" applyProtection="1"/>
    <xf numFmtId="0" fontId="24" fillId="25" borderId="0" xfId="0" applyFont="1" applyFill="1" applyAlignment="1" applyProtection="1">
      <alignment horizontal="center"/>
    </xf>
    <xf numFmtId="0" fontId="24" fillId="25" borderId="0" xfId="0" applyFont="1" applyFill="1" applyAlignment="1" applyProtection="1">
      <alignment horizontal="left"/>
    </xf>
    <xf numFmtId="0" fontId="24" fillId="0" borderId="0" xfId="0" applyFont="1" applyAlignment="1" applyProtection="1">
      <alignment horizontal="center"/>
    </xf>
    <xf numFmtId="165" fontId="24" fillId="24" borderId="13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left"/>
    </xf>
    <xf numFmtId="165" fontId="24" fillId="0" borderId="0" xfId="0" applyNumberFormat="1" applyFont="1" applyAlignment="1" applyProtection="1">
      <alignment horizontal="center"/>
    </xf>
    <xf numFmtId="165" fontId="25" fillId="0" borderId="0" xfId="0" applyNumberFormat="1" applyFont="1" applyAlignment="1" applyProtection="1">
      <alignment horizontal="center"/>
    </xf>
    <xf numFmtId="0" fontId="24" fillId="24" borderId="14" xfId="0" applyFont="1" applyFill="1" applyBorder="1" applyAlignment="1" applyProtection="1">
      <alignment horizontal="center"/>
    </xf>
    <xf numFmtId="165" fontId="24" fillId="24" borderId="15" xfId="0" applyNumberFormat="1" applyFont="1" applyFill="1" applyBorder="1" applyAlignment="1" applyProtection="1">
      <alignment horizontal="center"/>
      <protection locked="0"/>
    </xf>
    <xf numFmtId="165" fontId="22" fillId="0" borderId="0" xfId="0" applyNumberFormat="1" applyFont="1" applyAlignment="1" applyProtection="1">
      <alignment horizontal="center"/>
    </xf>
    <xf numFmtId="0" fontId="24" fillId="24" borderId="16" xfId="0" applyFont="1" applyFill="1" applyBorder="1" applyAlignment="1" applyProtection="1">
      <alignment horizontal="center"/>
    </xf>
    <xf numFmtId="165" fontId="24" fillId="24" borderId="17" xfId="0" applyNumberFormat="1" applyFont="1" applyFill="1" applyBorder="1" applyAlignment="1" applyProtection="1">
      <alignment horizontal="center"/>
      <protection locked="0"/>
    </xf>
    <xf numFmtId="0" fontId="24" fillId="24" borderId="18" xfId="0" applyFont="1" applyFill="1" applyBorder="1" applyAlignment="1" applyProtection="1">
      <alignment horizontal="center"/>
    </xf>
    <xf numFmtId="165" fontId="24" fillId="24" borderId="19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 wrapText="1"/>
    </xf>
    <xf numFmtId="166" fontId="24" fillId="0" borderId="0" xfId="0" applyNumberFormat="1" applyFont="1" applyAlignment="1" applyProtection="1">
      <alignment horizontal="center"/>
    </xf>
    <xf numFmtId="166" fontId="22" fillId="0" borderId="0" xfId="0" applyNumberFormat="1" applyFont="1" applyAlignment="1" applyProtection="1">
      <alignment horizontal="center"/>
    </xf>
    <xf numFmtId="0" fontId="24" fillId="0" borderId="0" xfId="0" applyFont="1" applyFill="1" applyAlignment="1" applyProtection="1">
      <alignment horizontal="center"/>
    </xf>
    <xf numFmtId="1" fontId="22" fillId="0" borderId="0" xfId="0" applyNumberFormat="1" applyFont="1" applyAlignment="1" applyProtection="1">
      <alignment horizontal="center"/>
    </xf>
    <xf numFmtId="0" fontId="24" fillId="0" borderId="0" xfId="0" applyFont="1" applyAlignment="1" applyProtection="1">
      <alignment horizontal="left"/>
    </xf>
    <xf numFmtId="0" fontId="24" fillId="24" borderId="13" xfId="0" applyFont="1" applyFill="1" applyBorder="1" applyAlignment="1" applyProtection="1">
      <alignment horizontal="center"/>
      <protection locked="0"/>
    </xf>
    <xf numFmtId="9" fontId="24" fillId="26" borderId="13" xfId="0" applyNumberFormat="1" applyFont="1" applyFill="1" applyBorder="1" applyAlignment="1" applyProtection="1">
      <alignment horizontal="center"/>
      <protection locked="0"/>
    </xf>
    <xf numFmtId="0" fontId="22" fillId="25" borderId="0" xfId="0" applyFont="1" applyFill="1" applyAlignment="1" applyProtection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0" xfId="0" applyFont="1"/>
    <xf numFmtId="164" fontId="22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167" fontId="25" fillId="27" borderId="16" xfId="0" applyNumberFormat="1" applyFont="1" applyFill="1" applyBorder="1" applyAlignment="1">
      <alignment horizontal="center"/>
    </xf>
    <xf numFmtId="0" fontId="25" fillId="27" borderId="17" xfId="0" applyFont="1" applyFill="1" applyBorder="1"/>
    <xf numFmtId="0" fontId="25" fillId="27" borderId="19" xfId="0" applyFont="1" applyFill="1" applyBorder="1"/>
    <xf numFmtId="0" fontId="24" fillId="0" borderId="20" xfId="0" applyFont="1" applyBorder="1"/>
    <xf numFmtId="0" fontId="22" fillId="0" borderId="20" xfId="0" applyFont="1" applyBorder="1" applyAlignment="1">
      <alignment horizontal="center"/>
    </xf>
    <xf numFmtId="164" fontId="22" fillId="0" borderId="20" xfId="0" applyNumberFormat="1" applyFont="1" applyBorder="1" applyAlignment="1">
      <alignment horizontal="center"/>
    </xf>
    <xf numFmtId="0" fontId="24" fillId="0" borderId="21" xfId="0" applyFont="1" applyBorder="1" applyAlignment="1">
      <alignment horizontal="center" wrapText="1"/>
    </xf>
    <xf numFmtId="164" fontId="24" fillId="0" borderId="20" xfId="0" applyNumberFormat="1" applyFont="1" applyBorder="1" applyAlignment="1">
      <alignment horizontal="center"/>
    </xf>
    <xf numFmtId="0" fontId="25" fillId="0" borderId="0" xfId="0" applyFont="1"/>
    <xf numFmtId="165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right"/>
    </xf>
    <xf numFmtId="166" fontId="25" fillId="0" borderId="0" xfId="0" applyNumberFormat="1" applyFont="1" applyAlignment="1">
      <alignment horizontal="center"/>
    </xf>
    <xf numFmtId="165" fontId="24" fillId="0" borderId="0" xfId="0" applyNumberFormat="1" applyFont="1" applyAlignment="1">
      <alignment horizontal="center"/>
    </xf>
    <xf numFmtId="0" fontId="24" fillId="0" borderId="22" xfId="0" applyFont="1" applyBorder="1" applyAlignment="1">
      <alignment horizontal="center"/>
    </xf>
    <xf numFmtId="165" fontId="24" fillId="0" borderId="23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20" xfId="0" applyFont="1" applyBorder="1"/>
    <xf numFmtId="0" fontId="26" fillId="0" borderId="11" xfId="0" applyFont="1" applyFill="1" applyBorder="1" applyAlignment="1">
      <alignment horizontal="right"/>
    </xf>
    <xf numFmtId="8" fontId="23" fillId="28" borderId="13" xfId="0" applyNumberFormat="1" applyFont="1" applyFill="1" applyBorder="1" applyAlignment="1">
      <alignment horizontal="center"/>
    </xf>
    <xf numFmtId="6" fontId="26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65" fontId="26" fillId="29" borderId="13" xfId="0" applyNumberFormat="1" applyFont="1" applyFill="1" applyBorder="1" applyAlignment="1">
      <alignment horizontal="center"/>
    </xf>
    <xf numFmtId="0" fontId="26" fillId="0" borderId="10" xfId="0" applyFont="1" applyBorder="1"/>
    <xf numFmtId="0" fontId="26" fillId="0" borderId="20" xfId="0" applyFont="1" applyBorder="1" applyAlignment="1">
      <alignment horizontal="center"/>
    </xf>
    <xf numFmtId="0" fontId="26" fillId="0" borderId="11" xfId="0" applyFont="1" applyBorder="1" applyAlignment="1">
      <alignment horizontal="right"/>
    </xf>
    <xf numFmtId="168" fontId="25" fillId="0" borderId="0" xfId="0" applyNumberFormat="1" applyFont="1" applyAlignment="1">
      <alignment horizontal="center"/>
    </xf>
    <xf numFmtId="165" fontId="25" fillId="30" borderId="18" xfId="0" applyNumberFormat="1" applyFont="1" applyFill="1" applyBorder="1" applyAlignment="1">
      <alignment horizontal="center"/>
    </xf>
    <xf numFmtId="0" fontId="24" fillId="30" borderId="19" xfId="0" applyFont="1" applyFill="1" applyBorder="1" applyAlignment="1">
      <alignment horizontal="center"/>
    </xf>
    <xf numFmtId="0" fontId="25" fillId="0" borderId="0" xfId="0" applyFont="1" applyAlignment="1" applyProtection="1">
      <alignment horizontal="left"/>
    </xf>
    <xf numFmtId="0" fontId="13" fillId="0" borderId="0" xfId="34" applyAlignment="1" applyProtection="1">
      <alignment horizontal="left"/>
    </xf>
    <xf numFmtId="0" fontId="25" fillId="31" borderId="13" xfId="0" applyFont="1" applyFill="1" applyBorder="1" applyAlignment="1" applyProtection="1">
      <alignment horizontal="center"/>
      <protection locked="0"/>
    </xf>
    <xf numFmtId="0" fontId="25" fillId="31" borderId="0" xfId="0" applyFont="1" applyFill="1" applyProtection="1">
      <protection locked="0"/>
    </xf>
    <xf numFmtId="166" fontId="26" fillId="31" borderId="13" xfId="0" applyNumberFormat="1" applyFont="1" applyFill="1" applyBorder="1" applyAlignment="1" applyProtection="1">
      <alignment horizontal="center"/>
      <protection locked="0"/>
    </xf>
    <xf numFmtId="165" fontId="25" fillId="31" borderId="0" xfId="0" applyNumberFormat="1" applyFont="1" applyFill="1" applyAlignment="1" applyProtection="1">
      <alignment horizontal="center"/>
      <protection locked="0"/>
    </xf>
    <xf numFmtId="0" fontId="25" fillId="0" borderId="14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8" xfId="0" applyFont="1" applyFill="1" applyBorder="1" applyAlignment="1">
      <alignment horizontal="center"/>
    </xf>
    <xf numFmtId="0" fontId="24" fillId="0" borderId="10" xfId="0" applyFont="1" applyFill="1" applyBorder="1"/>
    <xf numFmtId="0" fontId="24" fillId="0" borderId="20" xfId="0" applyFont="1" applyFill="1" applyBorder="1" applyAlignment="1">
      <alignment horizontal="center"/>
    </xf>
    <xf numFmtId="0" fontId="24" fillId="0" borderId="20" xfId="0" applyFont="1" applyFill="1" applyBorder="1" applyAlignment="1">
      <alignment horizontal="center" wrapText="1"/>
    </xf>
    <xf numFmtId="0" fontId="24" fillId="0" borderId="11" xfId="0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0" fontId="24" fillId="0" borderId="18" xfId="0" applyFont="1" applyFill="1" applyBorder="1"/>
    <xf numFmtId="165" fontId="22" fillId="32" borderId="23" xfId="0" applyNumberFormat="1" applyFont="1" applyFill="1" applyBorder="1" applyAlignment="1" applyProtection="1">
      <alignment horizontal="center"/>
      <protection locked="0"/>
    </xf>
    <xf numFmtId="1" fontId="22" fillId="32" borderId="23" xfId="0" applyNumberFormat="1" applyFont="1" applyFill="1" applyBorder="1" applyAlignment="1" applyProtection="1">
      <alignment horizontal="center"/>
      <protection locked="0"/>
    </xf>
    <xf numFmtId="165" fontId="22" fillId="32" borderId="13" xfId="0" applyNumberFormat="1" applyFont="1" applyFill="1" applyBorder="1" applyAlignment="1" applyProtection="1">
      <alignment horizontal="center"/>
      <protection locked="0"/>
    </xf>
    <xf numFmtId="0" fontId="22" fillId="32" borderId="13" xfId="0" applyFont="1" applyFill="1" applyBorder="1" applyAlignment="1" applyProtection="1">
      <alignment horizontal="center"/>
      <protection locked="0"/>
    </xf>
    <xf numFmtId="0" fontId="22" fillId="32" borderId="19" xfId="0" applyFont="1" applyFill="1" applyBorder="1" applyAlignment="1" applyProtection="1">
      <alignment horizontal="center"/>
      <protection locked="0"/>
    </xf>
    <xf numFmtId="165" fontId="22" fillId="32" borderId="22" xfId="0" applyNumberFormat="1" applyFont="1" applyFill="1" applyBorder="1" applyAlignment="1" applyProtection="1">
      <alignment horizontal="center"/>
      <protection locked="0"/>
    </xf>
    <xf numFmtId="0" fontId="22" fillId="32" borderId="22" xfId="0" applyFont="1" applyFill="1" applyBorder="1" applyAlignment="1" applyProtection="1">
      <alignment horizontal="center"/>
      <protection locked="0"/>
    </xf>
    <xf numFmtId="164" fontId="22" fillId="0" borderId="20" xfId="0" applyNumberFormat="1" applyFont="1" applyFill="1" applyBorder="1" applyAlignment="1">
      <alignment horizontal="center"/>
    </xf>
    <xf numFmtId="164" fontId="24" fillId="0" borderId="11" xfId="0" applyNumberFormat="1" applyFont="1" applyFill="1" applyBorder="1" applyAlignment="1">
      <alignment horizontal="center"/>
    </xf>
    <xf numFmtId="164" fontId="22" fillId="0" borderId="21" xfId="0" applyNumberFormat="1" applyFont="1" applyFill="1" applyBorder="1" applyAlignment="1">
      <alignment horizontal="center"/>
    </xf>
    <xf numFmtId="6" fontId="25" fillId="32" borderId="18" xfId="0" applyNumberFormat="1" applyFont="1" applyFill="1" applyBorder="1" applyAlignment="1" applyProtection="1">
      <alignment horizontal="center"/>
      <protection locked="0"/>
    </xf>
    <xf numFmtId="165" fontId="25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" fillId="0" borderId="0" xfId="43"/>
    <xf numFmtId="165" fontId="1" fillId="0" borderId="0" xfId="43" applyNumberFormat="1"/>
    <xf numFmtId="165" fontId="1" fillId="0" borderId="0" xfId="43" applyNumberFormat="1" applyAlignment="1">
      <alignment horizontal="center"/>
    </xf>
    <xf numFmtId="0" fontId="1" fillId="33" borderId="0" xfId="43" applyFill="1"/>
    <xf numFmtId="0" fontId="28" fillId="0" borderId="0" xfId="43" applyFont="1"/>
    <xf numFmtId="0" fontId="1" fillId="0" borderId="0" xfId="43" applyAlignment="1">
      <alignment horizontal="right"/>
    </xf>
    <xf numFmtId="0" fontId="29" fillId="0" borderId="0" xfId="43" applyFont="1" applyAlignment="1">
      <alignment horizontal="center"/>
    </xf>
    <xf numFmtId="0" fontId="31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center" wrapText="1"/>
    </xf>
    <xf numFmtId="0" fontId="30" fillId="0" borderId="0" xfId="0" applyFont="1" applyAlignment="1" applyProtection="1">
      <alignment horizontal="left"/>
    </xf>
    <xf numFmtId="166" fontId="30" fillId="0" borderId="0" xfId="0" applyNumberFormat="1" applyFont="1" applyAlignment="1" applyProtection="1">
      <alignment horizontal="center"/>
    </xf>
    <xf numFmtId="1" fontId="30" fillId="0" borderId="0" xfId="0" applyNumberFormat="1" applyFont="1" applyAlignment="1" applyProtection="1">
      <alignment horizontal="center"/>
    </xf>
    <xf numFmtId="166" fontId="31" fillId="0" borderId="0" xfId="0" applyNumberFormat="1" applyFont="1" applyAlignment="1" applyProtection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 applyProtection="1">
      <alignment horizontal="center"/>
    </xf>
    <xf numFmtId="0" fontId="30" fillId="0" borderId="0" xfId="0" applyFont="1" applyAlignment="1">
      <alignment horizontal="center" wrapText="1"/>
    </xf>
    <xf numFmtId="0" fontId="31" fillId="24" borderId="13" xfId="0" applyFont="1" applyFill="1" applyBorder="1" applyAlignment="1" applyProtection="1">
      <alignment horizontal="center"/>
      <protection locked="0"/>
    </xf>
    <xf numFmtId="9" fontId="31" fillId="26" borderId="13" xfId="0" applyNumberFormat="1" applyFont="1" applyFill="1" applyBorder="1" applyAlignment="1" applyProtection="1">
      <alignment horizontal="center"/>
      <protection locked="0"/>
    </xf>
    <xf numFmtId="0" fontId="30" fillId="34" borderId="0" xfId="0" applyFont="1" applyFill="1" applyAlignment="1" applyProtection="1">
      <alignment horizontal="center"/>
    </xf>
    <xf numFmtId="165" fontId="30" fillId="0" borderId="0" xfId="0" applyNumberFormat="1" applyFont="1" applyAlignment="1">
      <alignment horizontal="center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0" fontId="1" fillId="0" borderId="0" xfId="43" applyFill="1"/>
    <xf numFmtId="0" fontId="30" fillId="0" borderId="0" xfId="0" applyFont="1" applyFill="1" applyAlignment="1">
      <alignment horizontal="center"/>
    </xf>
    <xf numFmtId="0" fontId="22" fillId="0" borderId="15" xfId="0" applyFont="1" applyFill="1" applyBorder="1" applyAlignment="1" applyProtection="1">
      <alignment horizontal="center"/>
      <protection locked="0"/>
    </xf>
    <xf numFmtId="0" fontId="22" fillId="0" borderId="11" xfId="0" applyFont="1" applyFill="1" applyBorder="1" applyAlignment="1" applyProtection="1">
      <alignment horizontal="center"/>
      <protection locked="0"/>
    </xf>
    <xf numFmtId="0" fontId="22" fillId="0" borderId="10" xfId="0" applyFont="1" applyFill="1" applyBorder="1" applyAlignment="1">
      <alignment horizontal="center"/>
    </xf>
    <xf numFmtId="164" fontId="24" fillId="0" borderId="20" xfId="0" applyNumberFormat="1" applyFont="1" applyFill="1" applyBorder="1" applyAlignment="1">
      <alignment horizontal="center"/>
    </xf>
    <xf numFmtId="0" fontId="24" fillId="0" borderId="22" xfId="0" applyFont="1" applyFill="1" applyBorder="1"/>
    <xf numFmtId="0" fontId="24" fillId="0" borderId="13" xfId="0" applyFont="1" applyFill="1" applyBorder="1"/>
    <xf numFmtId="165" fontId="22" fillId="0" borderId="20" xfId="0" applyNumberFormat="1" applyFont="1" applyBorder="1" applyAlignment="1">
      <alignment horizontal="center"/>
    </xf>
    <xf numFmtId="164" fontId="32" fillId="0" borderId="20" xfId="0" applyNumberFormat="1" applyFont="1" applyFill="1" applyBorder="1" applyAlignment="1">
      <alignment horizontal="center"/>
    </xf>
    <xf numFmtId="165" fontId="32" fillId="0" borderId="20" xfId="0" applyNumberFormat="1" applyFont="1" applyFill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165" fontId="32" fillId="0" borderId="0" xfId="0" applyNumberFormat="1" applyFont="1" applyFill="1" applyBorder="1" applyAlignment="1">
      <alignment horizontal="center"/>
    </xf>
    <xf numFmtId="164" fontId="22" fillId="0" borderId="10" xfId="0" applyNumberFormat="1" applyFont="1" applyFill="1" applyBorder="1" applyAlignment="1" applyProtection="1">
      <alignment horizontal="center"/>
      <protection locked="0"/>
    </xf>
    <xf numFmtId="164" fontId="32" fillId="0" borderId="20" xfId="0" applyNumberFormat="1" applyFont="1" applyFill="1" applyBorder="1" applyAlignment="1" applyProtection="1">
      <alignment horizontal="center"/>
      <protection locked="0"/>
    </xf>
    <xf numFmtId="165" fontId="32" fillId="0" borderId="20" xfId="0" applyNumberFormat="1" applyFont="1" applyFill="1" applyBorder="1" applyAlignment="1" applyProtection="1">
      <alignment horizontal="center"/>
      <protection locked="0"/>
    </xf>
    <xf numFmtId="164" fontId="22" fillId="0" borderId="18" xfId="0" applyNumberFormat="1" applyFont="1" applyFill="1" applyBorder="1" applyAlignment="1" applyProtection="1">
      <alignment horizontal="center"/>
      <protection locked="0"/>
    </xf>
    <xf numFmtId="164" fontId="32" fillId="0" borderId="21" xfId="0" applyNumberFormat="1" applyFont="1" applyFill="1" applyBorder="1" applyAlignment="1" applyProtection="1">
      <alignment horizontal="center"/>
      <protection locked="0"/>
    </xf>
    <xf numFmtId="165" fontId="32" fillId="0" borderId="21" xfId="0" applyNumberFormat="1" applyFont="1" applyFill="1" applyBorder="1" applyAlignment="1" applyProtection="1">
      <alignment horizontal="center"/>
      <protection locked="0"/>
    </xf>
    <xf numFmtId="0" fontId="24" fillId="0" borderId="11" xfId="0" applyFont="1" applyFill="1" applyBorder="1"/>
    <xf numFmtId="0" fontId="24" fillId="0" borderId="19" xfId="0" applyFont="1" applyBorder="1" applyAlignment="1">
      <alignment horizontal="center"/>
    </xf>
    <xf numFmtId="0" fontId="22" fillId="31" borderId="0" xfId="0" applyFont="1" applyFill="1" applyAlignment="1" applyProtection="1">
      <alignment horizontal="center"/>
    </xf>
    <xf numFmtId="0" fontId="30" fillId="0" borderId="0" xfId="0" applyFont="1" applyAlignment="1">
      <alignment horizontal="left"/>
    </xf>
    <xf numFmtId="0" fontId="24" fillId="30" borderId="14" xfId="0" applyFont="1" applyFill="1" applyBorder="1" applyAlignment="1">
      <alignment horizontal="center" wrapText="1"/>
    </xf>
    <xf numFmtId="0" fontId="24" fillId="30" borderId="15" xfId="0" applyFont="1" applyFill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10" xfId="0" applyFont="1" applyFill="1" applyBorder="1" applyAlignment="1">
      <alignment horizontal="center"/>
    </xf>
    <xf numFmtId="0" fontId="24" fillId="0" borderId="20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27" borderId="10" xfId="0" applyFont="1" applyFill="1" applyBorder="1" applyAlignment="1">
      <alignment horizontal="center"/>
    </xf>
    <xf numFmtId="0" fontId="24" fillId="27" borderId="11" xfId="0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s.usda.gov/mnreports/lm_ct100.tx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3"/>
  <sheetViews>
    <sheetView topLeftCell="A19" zoomScale="70" zoomScaleNormal="70" workbookViewId="0">
      <selection activeCell="C10" sqref="C10"/>
    </sheetView>
  </sheetViews>
  <sheetFormatPr defaultColWidth="9.109375" defaultRowHeight="15" x14ac:dyDescent="0.25"/>
  <cols>
    <col min="1" max="1" width="4.44140625" style="1" customWidth="1"/>
    <col min="2" max="2" width="23.109375" style="1" customWidth="1"/>
    <col min="3" max="3" width="24.88671875" style="1" customWidth="1"/>
    <col min="4" max="4" width="18.5546875" style="1" customWidth="1"/>
    <col min="5" max="5" width="17.6640625" style="1" customWidth="1"/>
    <col min="6" max="6" width="14.6640625" style="1" customWidth="1"/>
    <col min="7" max="7" width="14.5546875" style="1" customWidth="1"/>
    <col min="8" max="8" width="16.5546875" style="1" customWidth="1"/>
    <col min="9" max="16384" width="9.109375" style="1"/>
  </cols>
  <sheetData>
    <row r="2" spans="2:7" ht="12.75" customHeight="1" x14ac:dyDescent="0.25"/>
    <row r="3" spans="2:7" ht="33" customHeight="1" x14ac:dyDescent="0.3">
      <c r="B3" s="2" t="s">
        <v>106</v>
      </c>
      <c r="E3" s="10" t="s">
        <v>107</v>
      </c>
    </row>
    <row r="4" spans="2:7" ht="25.5" customHeight="1" x14ac:dyDescent="0.3">
      <c r="B4" s="3" t="s">
        <v>1</v>
      </c>
      <c r="C4" s="4"/>
      <c r="D4" s="139"/>
    </row>
    <row r="5" spans="2:7" ht="13.5" customHeight="1" x14ac:dyDescent="0.3">
      <c r="B5" s="5"/>
      <c r="C5" s="5"/>
    </row>
    <row r="6" spans="2:7" ht="23.25" customHeight="1" x14ac:dyDescent="0.3">
      <c r="B6" s="6" t="s">
        <v>2</v>
      </c>
      <c r="C6" s="7" t="s">
        <v>100</v>
      </c>
      <c r="D6" s="6"/>
      <c r="E6" s="6"/>
      <c r="F6" s="6"/>
      <c r="G6" s="6"/>
    </row>
    <row r="7" spans="2:7" ht="18.75" customHeight="1" x14ac:dyDescent="0.3">
      <c r="C7" s="8" t="s">
        <v>3</v>
      </c>
      <c r="D7" s="8" t="s">
        <v>4</v>
      </c>
      <c r="E7" s="67" t="s">
        <v>101</v>
      </c>
    </row>
    <row r="8" spans="2:7" ht="18.75" customHeight="1" x14ac:dyDescent="0.3">
      <c r="B8" s="8" t="s">
        <v>93</v>
      </c>
      <c r="C8" s="9">
        <v>0</v>
      </c>
      <c r="D8" s="1" t="s">
        <v>5</v>
      </c>
      <c r="E8" s="67" t="s">
        <v>102</v>
      </c>
    </row>
    <row r="9" spans="2:7" ht="18.75" customHeight="1" x14ac:dyDescent="0.3">
      <c r="B9" s="8" t="s">
        <v>32</v>
      </c>
      <c r="C9" s="9">
        <v>0</v>
      </c>
      <c r="D9" s="1" t="s">
        <v>5</v>
      </c>
      <c r="E9" s="10" t="s">
        <v>40</v>
      </c>
    </row>
    <row r="10" spans="2:7" ht="18.75" customHeight="1" x14ac:dyDescent="0.3">
      <c r="B10" s="8" t="s">
        <v>6</v>
      </c>
      <c r="C10" s="11">
        <f>SUM(C8:C9)</f>
        <v>0</v>
      </c>
      <c r="D10" s="1" t="s">
        <v>5</v>
      </c>
      <c r="G10" s="68" t="s">
        <v>0</v>
      </c>
    </row>
    <row r="11" spans="2:7" ht="18.75" customHeight="1" x14ac:dyDescent="0.25"/>
    <row r="12" spans="2:7" ht="18.75" customHeight="1" x14ac:dyDescent="0.3">
      <c r="B12" s="6" t="s">
        <v>7</v>
      </c>
      <c r="C12" s="7" t="s">
        <v>39</v>
      </c>
      <c r="D12" s="6"/>
      <c r="E12" s="6"/>
      <c r="F12" s="6"/>
    </row>
    <row r="13" spans="2:7" ht="18.75" customHeight="1" x14ac:dyDescent="0.3">
      <c r="B13" s="8" t="s">
        <v>8</v>
      </c>
      <c r="C13" s="8" t="s">
        <v>9</v>
      </c>
      <c r="D13" s="8" t="s">
        <v>10</v>
      </c>
    </row>
    <row r="14" spans="2:7" ht="18.75" customHeight="1" x14ac:dyDescent="0.3">
      <c r="B14" s="8" t="s">
        <v>11</v>
      </c>
      <c r="C14" s="12">
        <f>C10</f>
        <v>0</v>
      </c>
      <c r="D14" s="12">
        <f>C14*C22</f>
        <v>0</v>
      </c>
    </row>
    <row r="15" spans="2:7" ht="18.75" customHeight="1" x14ac:dyDescent="0.3">
      <c r="B15" s="13" t="s">
        <v>12</v>
      </c>
      <c r="C15" s="14">
        <v>30</v>
      </c>
      <c r="D15" s="15">
        <f>C15</f>
        <v>30</v>
      </c>
      <c r="E15" s="10" t="s">
        <v>103</v>
      </c>
    </row>
    <row r="16" spans="2:7" ht="18.75" customHeight="1" x14ac:dyDescent="0.3">
      <c r="B16" s="16" t="s">
        <v>13</v>
      </c>
      <c r="C16" s="17">
        <v>45</v>
      </c>
      <c r="D16" s="15">
        <f>C16</f>
        <v>45</v>
      </c>
      <c r="E16" s="10" t="s">
        <v>33</v>
      </c>
    </row>
    <row r="17" spans="2:6" ht="18.75" customHeight="1" x14ac:dyDescent="0.3">
      <c r="B17" s="16" t="s">
        <v>14</v>
      </c>
      <c r="C17" s="17">
        <v>0.65</v>
      </c>
      <c r="D17" s="15">
        <f>C17*C22</f>
        <v>422.5</v>
      </c>
      <c r="E17" s="10" t="s">
        <v>34</v>
      </c>
    </row>
    <row r="18" spans="2:6" ht="18.75" customHeight="1" x14ac:dyDescent="0.3">
      <c r="B18" s="18" t="s">
        <v>15</v>
      </c>
      <c r="C18" s="19">
        <v>20</v>
      </c>
      <c r="D18" s="15">
        <f>C18</f>
        <v>20</v>
      </c>
      <c r="E18" s="10" t="s">
        <v>104</v>
      </c>
    </row>
    <row r="19" spans="2:6" ht="18.75" customHeight="1" x14ac:dyDescent="0.3">
      <c r="C19" s="8" t="s">
        <v>6</v>
      </c>
      <c r="D19" s="11">
        <f>SUM(D14:D18)</f>
        <v>517.5</v>
      </c>
    </row>
    <row r="20" spans="2:6" ht="18.75" customHeight="1" x14ac:dyDescent="0.25"/>
    <row r="21" spans="2:6" ht="18.75" customHeight="1" x14ac:dyDescent="0.3">
      <c r="B21" s="8" t="s">
        <v>16</v>
      </c>
      <c r="C21" s="8" t="s">
        <v>17</v>
      </c>
      <c r="D21" s="8" t="s">
        <v>18</v>
      </c>
    </row>
    <row r="22" spans="2:6" ht="18.75" customHeight="1" x14ac:dyDescent="0.3">
      <c r="B22" s="1" t="s">
        <v>19</v>
      </c>
      <c r="C22" s="26">
        <v>650</v>
      </c>
      <c r="D22" s="27">
        <v>0.6</v>
      </c>
      <c r="E22" s="10" t="s">
        <v>20</v>
      </c>
    </row>
    <row r="23" spans="2:6" ht="18.75" customHeight="1" x14ac:dyDescent="0.3">
      <c r="B23" s="1" t="s">
        <v>21</v>
      </c>
      <c r="C23" s="1">
        <f>C22*D23</f>
        <v>403</v>
      </c>
      <c r="D23" s="27">
        <v>0.62</v>
      </c>
      <c r="E23" s="10" t="s">
        <v>22</v>
      </c>
    </row>
    <row r="24" spans="2:6" ht="18.75" customHeight="1" x14ac:dyDescent="0.25"/>
    <row r="25" spans="2:6" ht="18.75" customHeight="1" x14ac:dyDescent="0.3">
      <c r="B25" s="6" t="s">
        <v>23</v>
      </c>
      <c r="C25" s="7" t="s">
        <v>76</v>
      </c>
      <c r="D25" s="6"/>
      <c r="E25" s="28"/>
      <c r="F25" s="28"/>
    </row>
    <row r="26" spans="2:6" ht="32.25" customHeight="1" x14ac:dyDescent="0.3">
      <c r="B26" s="8" t="s">
        <v>24</v>
      </c>
      <c r="C26" s="20" t="s">
        <v>25</v>
      </c>
      <c r="D26" s="20" t="s">
        <v>17</v>
      </c>
    </row>
    <row r="27" spans="2:6" ht="18.75" customHeight="1" x14ac:dyDescent="0.25">
      <c r="B27" s="10" t="s">
        <v>35</v>
      </c>
      <c r="C27" s="22">
        <v>0.26</v>
      </c>
      <c r="D27" s="24">
        <f>C23*C27</f>
        <v>104.78</v>
      </c>
      <c r="E27" s="10" t="s">
        <v>26</v>
      </c>
    </row>
    <row r="28" spans="2:6" ht="18.75" customHeight="1" x14ac:dyDescent="0.25">
      <c r="B28" s="10" t="s">
        <v>38</v>
      </c>
      <c r="C28" s="22">
        <v>9.5000000000000001E-2</v>
      </c>
      <c r="D28" s="24">
        <f>C28*C23</f>
        <v>38.285000000000004</v>
      </c>
    </row>
    <row r="29" spans="2:6" ht="18.75" customHeight="1" x14ac:dyDescent="0.25">
      <c r="B29" s="10" t="s">
        <v>37</v>
      </c>
      <c r="C29" s="22">
        <v>0.1</v>
      </c>
      <c r="D29" s="24">
        <f>C23*C29</f>
        <v>40.300000000000004</v>
      </c>
    </row>
    <row r="30" spans="2:6" ht="18.75" customHeight="1" x14ac:dyDescent="0.25">
      <c r="B30" s="10" t="s">
        <v>27</v>
      </c>
      <c r="C30" s="22">
        <v>0.01</v>
      </c>
      <c r="D30" s="24">
        <f>C30*C23</f>
        <v>4.03</v>
      </c>
    </row>
    <row r="31" spans="2:6" ht="18.75" customHeight="1" x14ac:dyDescent="0.25">
      <c r="B31" s="10" t="s">
        <v>36</v>
      </c>
      <c r="C31" s="22">
        <v>0.27</v>
      </c>
      <c r="D31" s="24">
        <f>C23*C31</f>
        <v>108.81</v>
      </c>
    </row>
    <row r="32" spans="2:6" ht="18.75" customHeight="1" x14ac:dyDescent="0.25">
      <c r="B32" s="10" t="s">
        <v>28</v>
      </c>
      <c r="C32" s="22">
        <v>9.5000000000000001E-2</v>
      </c>
      <c r="D32" s="24">
        <f>C32*C23</f>
        <v>38.285000000000004</v>
      </c>
      <c r="E32" s="10"/>
    </row>
    <row r="33" spans="2:5" ht="18.75" customHeight="1" x14ac:dyDescent="0.25">
      <c r="B33" s="10" t="s">
        <v>29</v>
      </c>
      <c r="C33" s="22">
        <v>0.08</v>
      </c>
      <c r="D33" s="24">
        <f>C33*C23</f>
        <v>32.24</v>
      </c>
      <c r="E33" s="10"/>
    </row>
    <row r="34" spans="2:5" ht="18.75" customHeight="1" x14ac:dyDescent="0.25">
      <c r="B34" s="10" t="s">
        <v>30</v>
      </c>
      <c r="C34" s="22">
        <v>0.09</v>
      </c>
      <c r="D34" s="24">
        <f>C34*C23</f>
        <v>36.269999999999996</v>
      </c>
      <c r="E34" s="10"/>
    </row>
    <row r="35" spans="2:5" ht="18.75" customHeight="1" x14ac:dyDescent="0.3">
      <c r="B35" s="8" t="s">
        <v>6</v>
      </c>
      <c r="C35" s="21">
        <f>SUM(C27:C34)</f>
        <v>0.99999999999999989</v>
      </c>
      <c r="D35" s="8">
        <f>SUM(D27:D34)</f>
        <v>403.00000000000006</v>
      </c>
    </row>
    <row r="36" spans="2:5" ht="18.75" customHeight="1" x14ac:dyDescent="0.25"/>
    <row r="52" spans="3:3" ht="15.6" x14ac:dyDescent="0.3">
      <c r="C52" s="25"/>
    </row>
    <row r="53" spans="3:3" ht="15.6" x14ac:dyDescent="0.3">
      <c r="C53" s="25"/>
    </row>
  </sheetData>
  <sheetProtection selectLockedCells="1"/>
  <phoneticPr fontId="21" type="noConversion"/>
  <hyperlinks>
    <hyperlink ref="G10" r:id="rId1"/>
  </hyperlinks>
  <pageMargins left="0.75" right="0.75" top="0.85" bottom="1" header="0.5" footer="0.5"/>
  <pageSetup scale="71" fitToHeight="2" orientation="landscape" r:id="rId2"/>
  <headerFooter alignWithMargins="0"/>
  <ignoredErrors>
    <ignoredError sqref="D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topLeftCell="A13" zoomScale="73" zoomScaleNormal="73" workbookViewId="0">
      <selection activeCell="I11" sqref="I11"/>
    </sheetView>
  </sheetViews>
  <sheetFormatPr defaultColWidth="9.109375" defaultRowHeight="15" x14ac:dyDescent="0.25"/>
  <cols>
    <col min="1" max="1" width="3.6640625" style="42" customWidth="1"/>
    <col min="2" max="2" width="25.6640625" style="42" customWidth="1"/>
    <col min="3" max="3" width="18.109375" style="33" customWidth="1"/>
    <col min="4" max="4" width="16" style="33" customWidth="1"/>
    <col min="5" max="6" width="17.5546875" style="33" customWidth="1"/>
    <col min="7" max="7" width="14.109375" style="33" customWidth="1"/>
    <col min="8" max="8" width="23" style="33" customWidth="1"/>
    <col min="9" max="9" width="16" style="42" customWidth="1"/>
    <col min="10" max="10" width="14.5546875" style="42" customWidth="1"/>
    <col min="11" max="16384" width="9.109375" style="42"/>
  </cols>
  <sheetData>
    <row r="1" spans="2:8" ht="24" customHeight="1" x14ac:dyDescent="0.25"/>
    <row r="2" spans="2:8" ht="24.75" customHeight="1" x14ac:dyDescent="0.3">
      <c r="B2" s="61"/>
      <c r="C2" s="62"/>
      <c r="D2" s="62"/>
      <c r="E2" s="63" t="s">
        <v>77</v>
      </c>
      <c r="F2" s="60">
        <f>'Yield &amp; Cost'!D19/'Yield &amp; Cost'!C23</f>
        <v>1.2841191066997519</v>
      </c>
    </row>
    <row r="4" spans="2:8" s="1" customFormat="1" ht="18.75" customHeight="1" x14ac:dyDescent="0.3">
      <c r="B4" s="6" t="s">
        <v>31</v>
      </c>
      <c r="C4" s="7" t="s">
        <v>75</v>
      </c>
      <c r="D4" s="6"/>
      <c r="E4" s="6"/>
      <c r="F4" s="6"/>
      <c r="G4" s="6"/>
      <c r="H4" s="23"/>
    </row>
    <row r="5" spans="2:8" s="1" customFormat="1" ht="18.75" customHeight="1" x14ac:dyDescent="0.25"/>
    <row r="6" spans="2:8" ht="31.2" x14ac:dyDescent="0.3">
      <c r="C6" s="50" t="s">
        <v>17</v>
      </c>
      <c r="D6" s="50" t="s">
        <v>74</v>
      </c>
      <c r="E6" s="50" t="s">
        <v>80</v>
      </c>
      <c r="F6" s="50" t="s">
        <v>79</v>
      </c>
      <c r="G6" s="50" t="s">
        <v>72</v>
      </c>
      <c r="H6" s="42"/>
    </row>
    <row r="7" spans="2:8" x14ac:dyDescent="0.25">
      <c r="B7" s="42" t="s">
        <v>73</v>
      </c>
      <c r="C7" s="69">
        <v>256</v>
      </c>
      <c r="D7" s="33">
        <f>C19</f>
        <v>431.96000000000004</v>
      </c>
      <c r="E7" s="45">
        <f>C7/D7</f>
        <v>0.59264746735808871</v>
      </c>
      <c r="F7" s="43">
        <f>F2</f>
        <v>1.2841191066997519</v>
      </c>
      <c r="G7" s="43">
        <f t="shared" ref="G7:G15" si="0">C7*F7</f>
        <v>328.73449131513649</v>
      </c>
      <c r="H7" s="42"/>
    </row>
    <row r="8" spans="2:8" x14ac:dyDescent="0.25">
      <c r="B8" s="42" t="s">
        <v>69</v>
      </c>
      <c r="C8" s="69">
        <v>37</v>
      </c>
      <c r="D8" s="33">
        <f>C19</f>
        <v>431.96000000000004</v>
      </c>
      <c r="E8" s="45">
        <f t="shared" ref="E8:E18" si="1">C8/D8</f>
        <v>8.5656079266598753E-2</v>
      </c>
      <c r="F8" s="43">
        <f>F2</f>
        <v>1.2841191066997519</v>
      </c>
      <c r="G8" s="43">
        <f t="shared" si="0"/>
        <v>47.512406947890824</v>
      </c>
      <c r="H8" s="42"/>
    </row>
    <row r="9" spans="2:8" x14ac:dyDescent="0.25">
      <c r="B9" s="42" t="s">
        <v>68</v>
      </c>
      <c r="C9" s="69">
        <v>24.88</v>
      </c>
      <c r="D9" s="33">
        <f>C19</f>
        <v>431.96000000000004</v>
      </c>
      <c r="E9" s="45">
        <f t="shared" si="1"/>
        <v>5.7597925733864241E-2</v>
      </c>
      <c r="F9" s="43">
        <f>F2</f>
        <v>1.2841191066997519</v>
      </c>
      <c r="G9" s="43">
        <f t="shared" si="0"/>
        <v>31.948883374689828</v>
      </c>
      <c r="H9" s="42"/>
    </row>
    <row r="10" spans="2:8" x14ac:dyDescent="0.25">
      <c r="B10" s="42" t="s">
        <v>67</v>
      </c>
      <c r="C10" s="69">
        <v>5.48</v>
      </c>
      <c r="D10" s="33">
        <f>C19</f>
        <v>431.96000000000004</v>
      </c>
      <c r="E10" s="45">
        <f t="shared" si="1"/>
        <v>1.2686359848134087E-2</v>
      </c>
      <c r="F10" s="43">
        <f>F2</f>
        <v>1.2841191066997519</v>
      </c>
      <c r="G10" s="43">
        <f t="shared" si="0"/>
        <v>7.0369727047146409</v>
      </c>
      <c r="H10" s="42"/>
    </row>
    <row r="11" spans="2:8" x14ac:dyDescent="0.25">
      <c r="B11" s="42" t="s">
        <v>78</v>
      </c>
      <c r="C11" s="69">
        <v>17.68</v>
      </c>
      <c r="D11" s="33">
        <f>C19</f>
        <v>431.96000000000004</v>
      </c>
      <c r="E11" s="45">
        <f t="shared" si="1"/>
        <v>4.0929715714417995E-2</v>
      </c>
      <c r="F11" s="43">
        <f>F2</f>
        <v>1.2841191066997519</v>
      </c>
      <c r="G11" s="43">
        <f t="shared" si="0"/>
        <v>22.703225806451613</v>
      </c>
      <c r="H11" s="42"/>
    </row>
    <row r="12" spans="2:8" x14ac:dyDescent="0.25">
      <c r="B12" s="42" t="s">
        <v>66</v>
      </c>
      <c r="C12" s="69">
        <v>10.44</v>
      </c>
      <c r="D12" s="33">
        <f>C19</f>
        <v>431.96000000000004</v>
      </c>
      <c r="E12" s="45">
        <f t="shared" si="1"/>
        <v>2.4168904528197054E-2</v>
      </c>
      <c r="F12" s="43">
        <f>F2</f>
        <v>1.2841191066997519</v>
      </c>
      <c r="G12" s="43">
        <f t="shared" si="0"/>
        <v>13.406203473945409</v>
      </c>
      <c r="H12" s="42"/>
    </row>
    <row r="13" spans="2:8" x14ac:dyDescent="0.25">
      <c r="B13" s="42" t="s">
        <v>65</v>
      </c>
      <c r="C13" s="69">
        <v>26</v>
      </c>
      <c r="D13" s="33">
        <f>C19</f>
        <v>431.96000000000004</v>
      </c>
      <c r="E13" s="45">
        <f t="shared" si="1"/>
        <v>6.019075840355588E-2</v>
      </c>
      <c r="F13" s="43">
        <f>F2</f>
        <v>1.2841191066997519</v>
      </c>
      <c r="G13" s="43">
        <f t="shared" si="0"/>
        <v>33.387096774193552</v>
      </c>
      <c r="H13" s="42"/>
    </row>
    <row r="14" spans="2:8" x14ac:dyDescent="0.25">
      <c r="B14" s="42" t="s">
        <v>64</v>
      </c>
      <c r="C14" s="69">
        <v>10.48</v>
      </c>
      <c r="D14" s="33">
        <f>C19</f>
        <v>431.96000000000004</v>
      </c>
      <c r="E14" s="45">
        <f t="shared" si="1"/>
        <v>2.4261505694971756E-2</v>
      </c>
      <c r="F14" s="43">
        <f>F2</f>
        <v>1.2841191066997519</v>
      </c>
      <c r="G14" s="43">
        <f t="shared" si="0"/>
        <v>13.457568238213401</v>
      </c>
      <c r="H14" s="42"/>
    </row>
    <row r="15" spans="2:8" x14ac:dyDescent="0.25">
      <c r="B15" s="42" t="s">
        <v>63</v>
      </c>
      <c r="C15" s="69">
        <v>24</v>
      </c>
      <c r="D15" s="33">
        <f>C19</f>
        <v>431.96000000000004</v>
      </c>
      <c r="E15" s="45">
        <f t="shared" si="1"/>
        <v>5.5560700064820813E-2</v>
      </c>
      <c r="F15" s="43">
        <f>F2</f>
        <v>1.2841191066997519</v>
      </c>
      <c r="G15" s="43">
        <f t="shared" si="0"/>
        <v>30.818858560794048</v>
      </c>
      <c r="H15" s="42"/>
    </row>
    <row r="16" spans="2:8" x14ac:dyDescent="0.25">
      <c r="B16" s="70" t="s">
        <v>87</v>
      </c>
      <c r="C16" s="69">
        <v>0</v>
      </c>
      <c r="D16" s="33">
        <f>C19</f>
        <v>431.96000000000004</v>
      </c>
      <c r="E16" s="45">
        <f t="shared" si="1"/>
        <v>0</v>
      </c>
      <c r="F16" s="43">
        <f>F2</f>
        <v>1.2841191066997519</v>
      </c>
      <c r="G16" s="43">
        <f>C16*F16</f>
        <v>0</v>
      </c>
      <c r="H16" s="42"/>
    </row>
    <row r="17" spans="2:9" x14ac:dyDescent="0.25">
      <c r="B17" s="70" t="s">
        <v>88</v>
      </c>
      <c r="C17" s="69">
        <v>0</v>
      </c>
      <c r="D17" s="33">
        <f>C19</f>
        <v>431.96000000000004</v>
      </c>
      <c r="E17" s="45">
        <f t="shared" si="1"/>
        <v>0</v>
      </c>
      <c r="F17" s="43">
        <f>F2</f>
        <v>1.2841191066997519</v>
      </c>
      <c r="G17" s="43">
        <f>C17*F17</f>
        <v>0</v>
      </c>
      <c r="H17" s="42"/>
    </row>
    <row r="18" spans="2:9" x14ac:dyDescent="0.25">
      <c r="B18" s="42" t="s">
        <v>62</v>
      </c>
      <c r="C18" s="69">
        <v>20</v>
      </c>
      <c r="D18" s="33">
        <f>C19</f>
        <v>431.96000000000004</v>
      </c>
      <c r="E18" s="45">
        <f t="shared" si="1"/>
        <v>4.6300583387350679E-2</v>
      </c>
      <c r="F18" s="43">
        <f>F2</f>
        <v>1.2841191066997519</v>
      </c>
      <c r="G18" s="43">
        <f>C18*F18</f>
        <v>25.682382133995038</v>
      </c>
      <c r="H18" s="42"/>
    </row>
    <row r="19" spans="2:9" ht="18.75" customHeight="1" x14ac:dyDescent="0.3">
      <c r="B19" s="44" t="s">
        <v>94</v>
      </c>
      <c r="C19" s="49">
        <f>SUM(C7:C18)</f>
        <v>431.96000000000004</v>
      </c>
      <c r="E19" s="45">
        <f>SUM(E7:E18)</f>
        <v>1</v>
      </c>
      <c r="G19" s="46">
        <f>SUM(G7:G18)</f>
        <v>554.68808933002481</v>
      </c>
      <c r="H19" s="42"/>
    </row>
    <row r="20" spans="2:9" ht="18.75" customHeight="1" x14ac:dyDescent="0.25">
      <c r="B20" s="44" t="s">
        <v>95</v>
      </c>
      <c r="C20" s="33">
        <f>'Yield &amp; Cost'!C23</f>
        <v>403</v>
      </c>
      <c r="H20" s="42"/>
    </row>
    <row r="21" spans="2:9" ht="18.75" customHeight="1" x14ac:dyDescent="0.25">
      <c r="B21" s="44" t="s">
        <v>96</v>
      </c>
      <c r="C21" s="64">
        <f>C19-C20</f>
        <v>28.960000000000036</v>
      </c>
      <c r="D21" s="59" t="s">
        <v>99</v>
      </c>
      <c r="H21" s="42"/>
    </row>
    <row r="22" spans="2:9" x14ac:dyDescent="0.25">
      <c r="H22" s="42"/>
    </row>
    <row r="23" spans="2:9" ht="27.75" customHeight="1" x14ac:dyDescent="0.3">
      <c r="B23" s="6" t="s">
        <v>82</v>
      </c>
      <c r="C23" s="7" t="s">
        <v>81</v>
      </c>
      <c r="D23" s="7"/>
      <c r="E23" s="7"/>
      <c r="F23" s="71">
        <v>0.3</v>
      </c>
    </row>
    <row r="24" spans="2:9" ht="32.25" customHeight="1" x14ac:dyDescent="0.3">
      <c r="C24" s="42"/>
      <c r="D24" s="42"/>
      <c r="E24" s="141" t="s">
        <v>105</v>
      </c>
      <c r="F24" s="142"/>
      <c r="G24" s="42"/>
      <c r="H24" s="42"/>
    </row>
    <row r="25" spans="2:9" ht="21.75" customHeight="1" x14ac:dyDescent="0.3">
      <c r="C25" s="42"/>
      <c r="D25" s="42"/>
      <c r="E25" s="65">
        <f>F2+(F2*F23)</f>
        <v>1.6693548387096775</v>
      </c>
      <c r="F25" s="66" t="s">
        <v>97</v>
      </c>
      <c r="G25" s="93"/>
      <c r="H25" s="94"/>
    </row>
    <row r="26" spans="2:9" ht="15.6" x14ac:dyDescent="0.3">
      <c r="C26" s="42"/>
      <c r="D26" s="42"/>
      <c r="E26" s="42"/>
      <c r="I26" s="51"/>
    </row>
    <row r="27" spans="2:9" ht="15.6" x14ac:dyDescent="0.3">
      <c r="B27" s="6" t="s">
        <v>85</v>
      </c>
      <c r="C27" s="7" t="s">
        <v>86</v>
      </c>
      <c r="D27" s="6"/>
      <c r="E27" s="7"/>
      <c r="I27" s="51"/>
    </row>
    <row r="28" spans="2:9" ht="39.75" customHeight="1" x14ac:dyDescent="0.3">
      <c r="C28" s="50" t="s">
        <v>98</v>
      </c>
      <c r="D28" s="50" t="s">
        <v>83</v>
      </c>
      <c r="E28" s="50" t="s">
        <v>84</v>
      </c>
      <c r="F28" s="50" t="s">
        <v>71</v>
      </c>
      <c r="G28" s="50" t="s">
        <v>70</v>
      </c>
    </row>
    <row r="29" spans="2:9" x14ac:dyDescent="0.25">
      <c r="B29" s="42" t="s">
        <v>73</v>
      </c>
      <c r="C29" s="45">
        <f>E7</f>
        <v>0.59264746735808871</v>
      </c>
      <c r="D29" s="45">
        <f>F23</f>
        <v>0.3</v>
      </c>
      <c r="E29" s="43">
        <f t="shared" ref="E29:E40" si="2">G7+(D29*G7)</f>
        <v>427.35483870967744</v>
      </c>
      <c r="F29" s="72">
        <v>4.75</v>
      </c>
      <c r="G29" s="43">
        <f t="shared" ref="G29:G40" si="3">F29*C7</f>
        <v>1216</v>
      </c>
    </row>
    <row r="30" spans="2:9" ht="15.6" x14ac:dyDescent="0.3">
      <c r="B30" s="42" t="s">
        <v>69</v>
      </c>
      <c r="C30" s="45">
        <f t="shared" ref="C30:C40" si="4">E8</f>
        <v>8.5656079266598753E-2</v>
      </c>
      <c r="D30" s="45">
        <f>F23</f>
        <v>0.3</v>
      </c>
      <c r="E30" s="43">
        <f t="shared" si="2"/>
        <v>61.766129032258071</v>
      </c>
      <c r="F30" s="72">
        <v>3</v>
      </c>
      <c r="G30" s="43">
        <f t="shared" si="3"/>
        <v>111</v>
      </c>
      <c r="I30" s="51"/>
    </row>
    <row r="31" spans="2:9" ht="15.6" x14ac:dyDescent="0.3">
      <c r="B31" s="42" t="s">
        <v>68</v>
      </c>
      <c r="C31" s="45">
        <f t="shared" si="4"/>
        <v>5.7597925733864241E-2</v>
      </c>
      <c r="D31" s="45">
        <f>F23</f>
        <v>0.3</v>
      </c>
      <c r="E31" s="43">
        <f t="shared" si="2"/>
        <v>41.533548387096772</v>
      </c>
      <c r="F31" s="72">
        <v>7.75</v>
      </c>
      <c r="G31" s="43">
        <f t="shared" si="3"/>
        <v>192.82</v>
      </c>
      <c r="I31" s="51"/>
    </row>
    <row r="32" spans="2:9" ht="15.6" x14ac:dyDescent="0.3">
      <c r="B32" s="42" t="s">
        <v>67</v>
      </c>
      <c r="C32" s="45">
        <f t="shared" si="4"/>
        <v>1.2686359848134087E-2</v>
      </c>
      <c r="D32" s="45">
        <f>F23</f>
        <v>0.3</v>
      </c>
      <c r="E32" s="43">
        <f t="shared" si="2"/>
        <v>9.1480645161290326</v>
      </c>
      <c r="F32" s="72">
        <v>7.25</v>
      </c>
      <c r="G32" s="43">
        <f t="shared" si="3"/>
        <v>39.730000000000004</v>
      </c>
      <c r="I32" s="51"/>
    </row>
    <row r="33" spans="2:11" ht="15.6" x14ac:dyDescent="0.3">
      <c r="B33" s="42" t="s">
        <v>78</v>
      </c>
      <c r="C33" s="45">
        <f t="shared" si="4"/>
        <v>4.0929715714417995E-2</v>
      </c>
      <c r="D33" s="45">
        <f>F23</f>
        <v>0.3</v>
      </c>
      <c r="E33" s="43">
        <f t="shared" si="2"/>
        <v>29.514193548387098</v>
      </c>
      <c r="F33" s="72">
        <v>10.5</v>
      </c>
      <c r="G33" s="43">
        <f t="shared" si="3"/>
        <v>185.64</v>
      </c>
      <c r="I33" s="51"/>
    </row>
    <row r="34" spans="2:11" ht="15.6" x14ac:dyDescent="0.3">
      <c r="B34" s="42" t="s">
        <v>66</v>
      </c>
      <c r="C34" s="45">
        <f t="shared" si="4"/>
        <v>2.4168904528197054E-2</v>
      </c>
      <c r="D34" s="45">
        <f>F23</f>
        <v>0.3</v>
      </c>
      <c r="E34" s="43">
        <f t="shared" si="2"/>
        <v>17.42806451612903</v>
      </c>
      <c r="F34" s="72">
        <v>11</v>
      </c>
      <c r="G34" s="43">
        <f t="shared" si="3"/>
        <v>114.83999999999999</v>
      </c>
      <c r="I34" s="51"/>
    </row>
    <row r="35" spans="2:11" ht="15" customHeight="1" x14ac:dyDescent="0.3">
      <c r="B35" s="42" t="s">
        <v>65</v>
      </c>
      <c r="C35" s="45">
        <f t="shared" si="4"/>
        <v>6.019075840355588E-2</v>
      </c>
      <c r="D35" s="45">
        <f>F23</f>
        <v>0.3</v>
      </c>
      <c r="E35" s="43">
        <f t="shared" si="2"/>
        <v>43.403225806451616</v>
      </c>
      <c r="F35" s="72">
        <v>8.75</v>
      </c>
      <c r="G35" s="43">
        <f t="shared" si="3"/>
        <v>227.5</v>
      </c>
      <c r="I35" s="51"/>
    </row>
    <row r="36" spans="2:11" ht="15.6" x14ac:dyDescent="0.3">
      <c r="B36" s="42" t="s">
        <v>64</v>
      </c>
      <c r="C36" s="45">
        <f t="shared" si="4"/>
        <v>2.4261505694971756E-2</v>
      </c>
      <c r="D36" s="45">
        <f>F23</f>
        <v>0.3</v>
      </c>
      <c r="E36" s="43">
        <f t="shared" si="2"/>
        <v>17.49483870967742</v>
      </c>
      <c r="F36" s="72">
        <v>6</v>
      </c>
      <c r="G36" s="43">
        <f t="shared" si="3"/>
        <v>62.88</v>
      </c>
      <c r="I36" s="51"/>
    </row>
    <row r="37" spans="2:11" ht="15.6" x14ac:dyDescent="0.3">
      <c r="B37" s="42" t="s">
        <v>63</v>
      </c>
      <c r="C37" s="45">
        <f t="shared" si="4"/>
        <v>5.5560700064820813E-2</v>
      </c>
      <c r="D37" s="45">
        <f>F23</f>
        <v>0.3</v>
      </c>
      <c r="E37" s="43">
        <f t="shared" si="2"/>
        <v>40.064516129032263</v>
      </c>
      <c r="F37" s="72">
        <v>3.5</v>
      </c>
      <c r="G37" s="43">
        <f t="shared" si="3"/>
        <v>84</v>
      </c>
      <c r="I37" s="51"/>
    </row>
    <row r="38" spans="2:11" ht="15.6" x14ac:dyDescent="0.3">
      <c r="B38" s="42" t="str">
        <f>B16</f>
        <v>Other 1</v>
      </c>
      <c r="C38" s="45">
        <f t="shared" si="4"/>
        <v>0</v>
      </c>
      <c r="D38" s="45">
        <f>F23</f>
        <v>0.3</v>
      </c>
      <c r="E38" s="43">
        <f t="shared" si="2"/>
        <v>0</v>
      </c>
      <c r="F38" s="72">
        <v>0</v>
      </c>
      <c r="G38" s="43">
        <f t="shared" si="3"/>
        <v>0</v>
      </c>
      <c r="I38" s="51"/>
    </row>
    <row r="39" spans="2:11" ht="15.6" x14ac:dyDescent="0.3">
      <c r="B39" s="42" t="str">
        <f>B17</f>
        <v>Other 2</v>
      </c>
      <c r="C39" s="45">
        <f t="shared" si="4"/>
        <v>0</v>
      </c>
      <c r="D39" s="45">
        <f>F23</f>
        <v>0.3</v>
      </c>
      <c r="E39" s="43">
        <f t="shared" si="2"/>
        <v>0</v>
      </c>
      <c r="F39" s="72">
        <v>0</v>
      </c>
      <c r="G39" s="43">
        <f t="shared" si="3"/>
        <v>0</v>
      </c>
      <c r="I39" s="51"/>
    </row>
    <row r="40" spans="2:11" x14ac:dyDescent="0.25">
      <c r="B40" s="42" t="s">
        <v>62</v>
      </c>
      <c r="C40" s="45">
        <f t="shared" si="4"/>
        <v>4.6300583387350679E-2</v>
      </c>
      <c r="D40" s="45">
        <f>F23</f>
        <v>0.3</v>
      </c>
      <c r="E40" s="43">
        <f t="shared" si="2"/>
        <v>33.387096774193552</v>
      </c>
      <c r="F40" s="72">
        <v>3</v>
      </c>
      <c r="G40" s="43">
        <f t="shared" si="3"/>
        <v>60</v>
      </c>
    </row>
    <row r="41" spans="2:11" ht="15.6" x14ac:dyDescent="0.3">
      <c r="D41" s="42"/>
      <c r="E41" s="46">
        <f>SUM(E29:E40)</f>
        <v>721.09451612903217</v>
      </c>
      <c r="F41" s="48">
        <f>AVERAGE(F29:F40)</f>
        <v>5.458333333333333</v>
      </c>
      <c r="G41" s="46">
        <f>SUM(G29:G40)</f>
        <v>2294.41</v>
      </c>
      <c r="H41" s="43"/>
    </row>
    <row r="42" spans="2:11" ht="15.6" x14ac:dyDescent="0.3">
      <c r="D42" s="42"/>
      <c r="F42" s="47" t="s">
        <v>61</v>
      </c>
      <c r="G42" s="42"/>
    </row>
    <row r="43" spans="2:11" ht="15.6" x14ac:dyDescent="0.3">
      <c r="B43" s="33"/>
      <c r="C43" s="51"/>
      <c r="D43" s="42"/>
    </row>
    <row r="44" spans="2:11" ht="30" customHeight="1" x14ac:dyDescent="0.3">
      <c r="B44" s="52"/>
      <c r="C44" s="53"/>
      <c r="D44" s="53"/>
      <c r="E44" s="54" t="s">
        <v>60</v>
      </c>
      <c r="F44" s="55">
        <f>G41-E41</f>
        <v>1573.3154838709677</v>
      </c>
      <c r="G44" s="42"/>
      <c r="H44" s="42"/>
      <c r="K44" s="33"/>
    </row>
    <row r="46" spans="2:11" ht="17.399999999999999" x14ac:dyDescent="0.3">
      <c r="F46" s="56">
        <v>0</v>
      </c>
      <c r="G46" s="59" t="s">
        <v>89</v>
      </c>
    </row>
    <row r="47" spans="2:11" ht="17.399999999999999" x14ac:dyDescent="0.3">
      <c r="F47" s="57" t="s">
        <v>91</v>
      </c>
      <c r="G47" s="59" t="s">
        <v>90</v>
      </c>
    </row>
    <row r="48" spans="2:11" ht="17.399999999999999" x14ac:dyDescent="0.3">
      <c r="F48" s="58" t="s">
        <v>91</v>
      </c>
      <c r="G48" s="59" t="s">
        <v>92</v>
      </c>
    </row>
  </sheetData>
  <sheetProtection selectLockedCells="1"/>
  <mergeCells count="1">
    <mergeCell ref="E24:F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topLeftCell="B1" zoomScale="90" zoomScaleNormal="90" workbookViewId="0">
      <selection activeCell="H7" sqref="H7"/>
    </sheetView>
  </sheetViews>
  <sheetFormatPr defaultColWidth="9.109375" defaultRowHeight="15" x14ac:dyDescent="0.25"/>
  <cols>
    <col min="1" max="1" width="3.5546875" style="29" customWidth="1"/>
    <col min="2" max="2" width="18.44140625" style="29" customWidth="1"/>
    <col min="3" max="3" width="11.109375" style="29" customWidth="1"/>
    <col min="4" max="4" width="9.44140625" style="29" customWidth="1"/>
    <col min="5" max="5" width="15.6640625" style="29" customWidth="1"/>
    <col min="6" max="6" width="13.21875" style="29" customWidth="1"/>
    <col min="7" max="7" width="11.6640625" style="29" customWidth="1"/>
    <col min="8" max="8" width="11" style="29" customWidth="1"/>
    <col min="9" max="9" width="14" style="29" customWidth="1"/>
    <col min="10" max="10" width="13.109375" style="29" customWidth="1"/>
    <col min="11" max="11" width="18.6640625" style="29" customWidth="1"/>
    <col min="12" max="12" width="16.21875" style="29" customWidth="1"/>
    <col min="13" max="16384" width="9.109375" style="29"/>
  </cols>
  <sheetData>
    <row r="2" spans="2:12" x14ac:dyDescent="0.25">
      <c r="E2" s="30"/>
    </row>
    <row r="3" spans="2:12" ht="46.2" customHeight="1" x14ac:dyDescent="0.3">
      <c r="B3" s="138" t="s">
        <v>149</v>
      </c>
      <c r="C3" s="143" t="s">
        <v>51</v>
      </c>
      <c r="D3" s="144"/>
      <c r="E3" s="40" t="s">
        <v>144</v>
      </c>
      <c r="F3" s="40" t="s">
        <v>41</v>
      </c>
      <c r="G3" s="40" t="s">
        <v>50</v>
      </c>
      <c r="H3" s="40" t="s">
        <v>43</v>
      </c>
      <c r="I3" s="40" t="s">
        <v>42</v>
      </c>
      <c r="J3" s="40" t="s">
        <v>52</v>
      </c>
      <c r="K3" s="40" t="s">
        <v>54</v>
      </c>
      <c r="L3" s="40" t="s">
        <v>143</v>
      </c>
    </row>
    <row r="4" spans="2:12" ht="31.8" customHeight="1" x14ac:dyDescent="0.3">
      <c r="B4" s="31" t="s">
        <v>138</v>
      </c>
      <c r="C4" s="73" t="s">
        <v>21</v>
      </c>
      <c r="D4" s="120">
        <f>0.62*D8</f>
        <v>403</v>
      </c>
      <c r="E4" s="82">
        <f>'Upstate CSA'!E19</f>
        <v>8.2988749999999989</v>
      </c>
      <c r="F4" s="83">
        <v>2</v>
      </c>
      <c r="G4" s="30">
        <f>'Upstate CSA'!D19</f>
        <v>403.00000000000006</v>
      </c>
      <c r="H4" s="39">
        <f>G4*E4</f>
        <v>3344.446625</v>
      </c>
      <c r="I4" s="32">
        <v>0</v>
      </c>
      <c r="J4" s="41">
        <f>H4-I4</f>
        <v>3344.446625</v>
      </c>
      <c r="K4" s="41">
        <f>J4/F4</f>
        <v>1672.2233125</v>
      </c>
      <c r="L4" s="38" t="s">
        <v>146</v>
      </c>
    </row>
    <row r="5" spans="2:12" ht="31.8" customHeight="1" x14ac:dyDescent="0.3">
      <c r="B5" s="37" t="s">
        <v>139</v>
      </c>
      <c r="C5" s="74" t="s">
        <v>21</v>
      </c>
      <c r="D5" s="121">
        <f>0.62*D8</f>
        <v>403</v>
      </c>
      <c r="E5" s="84">
        <f>'NYC CSA'!E19</f>
        <v>14.104729729729733</v>
      </c>
      <c r="F5" s="85">
        <v>2</v>
      </c>
      <c r="G5" s="38">
        <f>'NYC CSA'!D19</f>
        <v>298.21999999999997</v>
      </c>
      <c r="H5" s="39">
        <f t="shared" ref="H5:H8" si="0">G5*E5</f>
        <v>4206.3125000000009</v>
      </c>
      <c r="I5" s="39">
        <v>0</v>
      </c>
      <c r="J5" s="41">
        <f>H5-I5</f>
        <v>4206.3125000000009</v>
      </c>
      <c r="K5" s="41">
        <f t="shared" ref="K5:K8" si="1">J5/F5</f>
        <v>2103.1562500000005</v>
      </c>
      <c r="L5" s="38" t="s">
        <v>146</v>
      </c>
    </row>
    <row r="6" spans="2:12" ht="31.8" customHeight="1" x14ac:dyDescent="0.3">
      <c r="B6" s="37" t="s">
        <v>140</v>
      </c>
      <c r="C6" s="74" t="s">
        <v>21</v>
      </c>
      <c r="D6" s="121">
        <f>0.62*D8</f>
        <v>403</v>
      </c>
      <c r="E6" s="84">
        <f>'Rest Groc'!E19</f>
        <v>6.7379844961240316</v>
      </c>
      <c r="F6" s="85">
        <v>2</v>
      </c>
      <c r="G6" s="38">
        <f>'Rest Groc'!D19</f>
        <v>259.935</v>
      </c>
      <c r="H6" s="39">
        <f t="shared" si="0"/>
        <v>1751.4380000000001</v>
      </c>
      <c r="I6" s="39">
        <v>0</v>
      </c>
      <c r="J6" s="41">
        <f>H6-I6</f>
        <v>1751.4380000000001</v>
      </c>
      <c r="K6" s="41">
        <f t="shared" si="1"/>
        <v>875.71900000000005</v>
      </c>
      <c r="L6" s="38" t="s">
        <v>145</v>
      </c>
    </row>
    <row r="7" spans="2:12" ht="31.8" customHeight="1" x14ac:dyDescent="0.3">
      <c r="B7" s="37" t="s">
        <v>141</v>
      </c>
      <c r="C7" s="74" t="s">
        <v>21</v>
      </c>
      <c r="D7" s="121">
        <f>0.62*D8</f>
        <v>403</v>
      </c>
      <c r="E7" s="84">
        <f>'Own store'!E19</f>
        <v>8.7800000000000011</v>
      </c>
      <c r="F7" s="85">
        <v>2</v>
      </c>
      <c r="G7" s="38">
        <f>'Own store'!D19</f>
        <v>403.00000000000006</v>
      </c>
      <c r="H7" s="39">
        <f t="shared" si="0"/>
        <v>3538.3400000000011</v>
      </c>
      <c r="I7" s="39">
        <v>0</v>
      </c>
      <c r="J7" s="41">
        <f>H7-I7</f>
        <v>3538.3400000000011</v>
      </c>
      <c r="K7" s="41">
        <f t="shared" si="1"/>
        <v>1769.1700000000005</v>
      </c>
      <c r="L7" s="38" t="s">
        <v>146</v>
      </c>
    </row>
    <row r="8" spans="2:12" ht="31.8" customHeight="1" x14ac:dyDescent="0.3">
      <c r="B8" s="137" t="s">
        <v>142</v>
      </c>
      <c r="C8" s="75" t="s">
        <v>19</v>
      </c>
      <c r="D8" s="86">
        <v>650</v>
      </c>
      <c r="E8" s="87">
        <v>4.25</v>
      </c>
      <c r="F8" s="88">
        <v>2</v>
      </c>
      <c r="G8" s="122">
        <f>Freezer!D19</f>
        <v>403.00000000000006</v>
      </c>
      <c r="H8" s="39">
        <f t="shared" si="0"/>
        <v>1712.7500000000002</v>
      </c>
      <c r="I8" s="89">
        <v>0</v>
      </c>
      <c r="J8" s="123">
        <f>H8-I8</f>
        <v>1712.7500000000002</v>
      </c>
      <c r="K8" s="41">
        <f t="shared" si="1"/>
        <v>856.37500000000011</v>
      </c>
      <c r="L8" s="38" t="s">
        <v>146</v>
      </c>
    </row>
    <row r="9" spans="2:12" ht="22.5" customHeight="1" x14ac:dyDescent="0.25"/>
    <row r="10" spans="2:12" ht="21.75" customHeight="1" x14ac:dyDescent="0.3">
      <c r="B10" s="145" t="s">
        <v>53</v>
      </c>
      <c r="C10" s="146"/>
      <c r="D10" s="146"/>
      <c r="E10" s="146"/>
      <c r="F10" s="146"/>
      <c r="G10" s="147"/>
      <c r="J10" s="148" t="s">
        <v>59</v>
      </c>
      <c r="K10" s="149"/>
    </row>
    <row r="11" spans="2:12" ht="33.75" customHeight="1" x14ac:dyDescent="0.3">
      <c r="B11" s="76"/>
      <c r="C11" s="77" t="s">
        <v>12</v>
      </c>
      <c r="D11" s="77" t="s">
        <v>33</v>
      </c>
      <c r="E11" s="78" t="s">
        <v>147</v>
      </c>
      <c r="F11" s="78" t="s">
        <v>148</v>
      </c>
      <c r="G11" s="78" t="s">
        <v>49</v>
      </c>
      <c r="H11" s="79" t="s">
        <v>44</v>
      </c>
      <c r="J11" s="34">
        <f>500/E4</f>
        <v>60.249130153183422</v>
      </c>
      <c r="K11" s="35" t="s">
        <v>45</v>
      </c>
    </row>
    <row r="12" spans="2:12" ht="27" customHeight="1" x14ac:dyDescent="0.3">
      <c r="B12" s="125" t="str">
        <f>B4</f>
        <v>Upstate CSA</v>
      </c>
      <c r="C12" s="89">
        <v>30</v>
      </c>
      <c r="D12" s="127">
        <v>45</v>
      </c>
      <c r="E12" s="128">
        <v>0.65</v>
      </c>
      <c r="F12" s="126">
        <f>(E12*D8)+D12</f>
        <v>467.5</v>
      </c>
      <c r="G12" s="89">
        <v>1</v>
      </c>
      <c r="H12" s="90">
        <f>G12+F12+C12</f>
        <v>498.5</v>
      </c>
      <c r="J12" s="34">
        <f>D4/J11</f>
        <v>6.6888932499999987</v>
      </c>
      <c r="K12" s="35" t="s">
        <v>46</v>
      </c>
    </row>
    <row r="13" spans="2:12" ht="27" customHeight="1" x14ac:dyDescent="0.3">
      <c r="B13" s="125" t="str">
        <f>B5</f>
        <v>NYC CSA</v>
      </c>
      <c r="C13" s="89">
        <v>30</v>
      </c>
      <c r="D13" s="127">
        <v>45</v>
      </c>
      <c r="E13" s="128">
        <v>0.65</v>
      </c>
      <c r="F13" s="126">
        <f>(E13*D8)+D13</f>
        <v>467.5</v>
      </c>
      <c r="G13" s="89">
        <v>1</v>
      </c>
      <c r="H13" s="90">
        <f t="shared" ref="H13:H16" si="2">G13+F13+C13</f>
        <v>498.5</v>
      </c>
      <c r="J13" s="34">
        <v>6</v>
      </c>
      <c r="K13" s="35" t="s">
        <v>47</v>
      </c>
    </row>
    <row r="14" spans="2:12" ht="27" customHeight="1" x14ac:dyDescent="0.3">
      <c r="B14" s="124" t="str">
        <f>B6</f>
        <v>Rest Groc</v>
      </c>
      <c r="C14" s="80">
        <v>30</v>
      </c>
      <c r="D14" s="129">
        <v>45</v>
      </c>
      <c r="E14" s="130">
        <v>0.65</v>
      </c>
      <c r="F14" s="126">
        <f>(E14*D8)+D14</f>
        <v>467.5</v>
      </c>
      <c r="G14" s="80">
        <v>1</v>
      </c>
      <c r="H14" s="90">
        <f t="shared" si="2"/>
        <v>498.5</v>
      </c>
      <c r="J14" s="92">
        <v>15</v>
      </c>
      <c r="K14" s="36" t="s">
        <v>48</v>
      </c>
    </row>
    <row r="15" spans="2:12" ht="27" customHeight="1" x14ac:dyDescent="0.3">
      <c r="B15" s="76" t="str">
        <f>B7</f>
        <v>Farm Store</v>
      </c>
      <c r="C15" s="131">
        <v>30</v>
      </c>
      <c r="D15" s="132">
        <v>45</v>
      </c>
      <c r="E15" s="133">
        <v>0.65</v>
      </c>
      <c r="F15" s="126">
        <f>(E15*D8)+D15</f>
        <v>467.5</v>
      </c>
      <c r="G15" s="89">
        <f>1</f>
        <v>1</v>
      </c>
      <c r="H15" s="90">
        <f t="shared" si="2"/>
        <v>498.5</v>
      </c>
    </row>
    <row r="16" spans="2:12" ht="27" customHeight="1" x14ac:dyDescent="0.3">
      <c r="B16" s="81" t="s">
        <v>142</v>
      </c>
      <c r="C16" s="134">
        <v>30</v>
      </c>
      <c r="D16" s="135">
        <v>45</v>
      </c>
      <c r="E16" s="136">
        <v>0.65</v>
      </c>
      <c r="F16" s="126">
        <f t="shared" ref="F16" si="3">(E16*D8)+D16</f>
        <v>467.5</v>
      </c>
      <c r="G16" s="91">
        <v>1</v>
      </c>
      <c r="H16" s="90">
        <f t="shared" si="2"/>
        <v>498.5</v>
      </c>
    </row>
    <row r="18" spans="2:2" ht="15.6" x14ac:dyDescent="0.3">
      <c r="B18" s="31" t="s">
        <v>55</v>
      </c>
    </row>
    <row r="19" spans="2:2" x14ac:dyDescent="0.25">
      <c r="B19" s="29" t="s">
        <v>56</v>
      </c>
    </row>
    <row r="20" spans="2:2" x14ac:dyDescent="0.25">
      <c r="B20" s="29" t="s">
        <v>57</v>
      </c>
    </row>
    <row r="21" spans="2:2" x14ac:dyDescent="0.25">
      <c r="B21" s="29" t="s">
        <v>58</v>
      </c>
    </row>
  </sheetData>
  <sheetProtection selectLockedCells="1"/>
  <mergeCells count="3">
    <mergeCell ref="C3:D3"/>
    <mergeCell ref="B10:G10"/>
    <mergeCell ref="J10:K10"/>
  </mergeCells>
  <phoneticPr fontId="2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3"/>
  <sheetViews>
    <sheetView topLeftCell="A7" workbookViewId="0">
      <selection activeCell="E21" sqref="E21"/>
    </sheetView>
  </sheetViews>
  <sheetFormatPr defaultRowHeight="14.4" x14ac:dyDescent="0.3"/>
  <cols>
    <col min="1" max="1" width="8.88671875" style="95"/>
    <col min="2" max="2" width="16.5546875" style="95" customWidth="1"/>
    <col min="3" max="3" width="13.33203125" style="95" customWidth="1"/>
    <col min="4" max="4" width="16.6640625" style="95" customWidth="1"/>
    <col min="5" max="5" width="13.5546875" style="95" customWidth="1"/>
    <col min="6" max="6" width="15.88671875" style="95" customWidth="1"/>
    <col min="7" max="7" width="13.33203125" style="95" customWidth="1"/>
    <col min="8" max="16384" width="8.88671875" style="95"/>
  </cols>
  <sheetData>
    <row r="2" spans="1:7" ht="21.6" customHeight="1" x14ac:dyDescent="0.35">
      <c r="B2" s="101" t="s">
        <v>130</v>
      </c>
    </row>
    <row r="3" spans="1:7" x14ac:dyDescent="0.3">
      <c r="A3" s="100" t="s">
        <v>129</v>
      </c>
      <c r="B3" s="95" t="s">
        <v>128</v>
      </c>
    </row>
    <row r="5" spans="1:7" x14ac:dyDescent="0.3">
      <c r="A5" s="100" t="s">
        <v>127</v>
      </c>
      <c r="B5" s="95" t="s">
        <v>126</v>
      </c>
    </row>
    <row r="7" spans="1:7" x14ac:dyDescent="0.3">
      <c r="C7" s="95" t="s">
        <v>125</v>
      </c>
      <c r="D7" s="95" t="s">
        <v>124</v>
      </c>
      <c r="E7" s="95" t="s">
        <v>123</v>
      </c>
      <c r="F7" s="95" t="s">
        <v>122</v>
      </c>
      <c r="G7" s="95" t="s">
        <v>121</v>
      </c>
    </row>
    <row r="8" spans="1:7" x14ac:dyDescent="0.3">
      <c r="B8" s="99" t="s">
        <v>120</v>
      </c>
      <c r="C8" s="98" t="s">
        <v>119</v>
      </c>
      <c r="D8" s="98" t="s">
        <v>118</v>
      </c>
      <c r="E8" s="98"/>
      <c r="F8" s="98"/>
      <c r="G8" s="98" t="s">
        <v>117</v>
      </c>
    </row>
    <row r="9" spans="1:7" ht="18" customHeight="1" x14ac:dyDescent="0.3">
      <c r="B9" s="95" t="s">
        <v>73</v>
      </c>
      <c r="C9" s="97">
        <v>5.5</v>
      </c>
      <c r="D9" s="97">
        <v>8</v>
      </c>
      <c r="E9" s="97">
        <v>5</v>
      </c>
      <c r="F9" s="97">
        <v>6</v>
      </c>
      <c r="G9" s="97" t="s">
        <v>116</v>
      </c>
    </row>
    <row r="10" spans="1:7" ht="18" customHeight="1" x14ac:dyDescent="0.3">
      <c r="B10" s="95" t="s">
        <v>115</v>
      </c>
      <c r="C10" s="97">
        <v>5.5</v>
      </c>
      <c r="D10" s="97"/>
      <c r="E10" s="97"/>
      <c r="F10" s="97">
        <v>6</v>
      </c>
      <c r="G10" s="97" t="s">
        <v>114</v>
      </c>
    </row>
    <row r="11" spans="1:7" ht="18" customHeight="1" x14ac:dyDescent="0.3">
      <c r="B11" s="95" t="s">
        <v>69</v>
      </c>
      <c r="C11" s="97">
        <v>8</v>
      </c>
      <c r="D11" s="97">
        <v>12</v>
      </c>
      <c r="E11" s="97"/>
      <c r="F11" s="97">
        <v>8.25</v>
      </c>
      <c r="G11" s="97"/>
    </row>
    <row r="12" spans="1:7" ht="18" customHeight="1" x14ac:dyDescent="0.3">
      <c r="B12" s="95" t="s">
        <v>68</v>
      </c>
      <c r="C12" s="97">
        <v>8</v>
      </c>
      <c r="D12" s="97">
        <v>12</v>
      </c>
      <c r="E12" s="97">
        <v>6</v>
      </c>
      <c r="F12" s="97">
        <v>8.25</v>
      </c>
      <c r="G12" s="97"/>
    </row>
    <row r="13" spans="1:7" ht="18" customHeight="1" x14ac:dyDescent="0.3">
      <c r="B13" s="95" t="s">
        <v>113</v>
      </c>
      <c r="C13" s="97">
        <v>6</v>
      </c>
      <c r="D13" s="97">
        <v>10</v>
      </c>
      <c r="E13" s="97"/>
      <c r="F13" s="97">
        <v>6.5</v>
      </c>
      <c r="G13" s="97"/>
    </row>
    <row r="14" spans="1:7" ht="18" customHeight="1" x14ac:dyDescent="0.3">
      <c r="B14" s="95" t="s">
        <v>112</v>
      </c>
      <c r="C14" s="97">
        <v>19</v>
      </c>
      <c r="D14" s="97">
        <v>28</v>
      </c>
      <c r="E14" s="97">
        <v>15.95</v>
      </c>
      <c r="F14" s="97">
        <v>19.95</v>
      </c>
      <c r="G14" s="97"/>
    </row>
    <row r="15" spans="1:7" ht="18" customHeight="1" x14ac:dyDescent="0.3">
      <c r="B15" s="95" t="s">
        <v>111</v>
      </c>
      <c r="C15" s="97">
        <v>12.95</v>
      </c>
      <c r="D15" s="97">
        <v>21</v>
      </c>
      <c r="E15" s="97"/>
      <c r="F15" s="97">
        <v>14.95</v>
      </c>
      <c r="G15" s="97"/>
    </row>
    <row r="16" spans="1:7" ht="18" customHeight="1" x14ac:dyDescent="0.3">
      <c r="B16" s="95" t="s">
        <v>110</v>
      </c>
      <c r="C16" s="97">
        <v>14.5</v>
      </c>
      <c r="D16" s="97">
        <v>24</v>
      </c>
      <c r="E16" s="97"/>
      <c r="F16" s="97">
        <v>14.95</v>
      </c>
      <c r="G16" s="97"/>
    </row>
    <row r="17" spans="2:7" ht="18" customHeight="1" x14ac:dyDescent="0.3">
      <c r="B17" s="95" t="s">
        <v>109</v>
      </c>
      <c r="C17" s="97">
        <v>16.5</v>
      </c>
      <c r="D17" s="97">
        <v>25</v>
      </c>
      <c r="E17" s="97">
        <v>15.95</v>
      </c>
      <c r="F17" s="97">
        <v>16.95</v>
      </c>
      <c r="G17" s="97"/>
    </row>
    <row r="18" spans="2:7" ht="18" customHeight="1" x14ac:dyDescent="0.3">
      <c r="B18" s="95" t="s">
        <v>108</v>
      </c>
      <c r="C18" s="97">
        <v>8</v>
      </c>
      <c r="D18" s="97">
        <v>12</v>
      </c>
      <c r="E18" s="97">
        <v>7</v>
      </c>
      <c r="F18" s="97">
        <v>8.25</v>
      </c>
      <c r="G18" s="97"/>
    </row>
    <row r="19" spans="2:7" ht="18" customHeight="1" x14ac:dyDescent="0.3">
      <c r="B19" s="97"/>
      <c r="C19" s="97"/>
      <c r="D19" s="97"/>
      <c r="E19" s="97"/>
      <c r="F19" s="97"/>
    </row>
    <row r="20" spans="2:7" ht="18" customHeight="1" x14ac:dyDescent="0.3">
      <c r="C20" s="96"/>
      <c r="D20" s="96"/>
      <c r="E20" s="96"/>
      <c r="F20" s="96"/>
      <c r="G20" s="97"/>
    </row>
    <row r="21" spans="2:7" ht="18" customHeight="1" x14ac:dyDescent="0.3">
      <c r="G21" s="97"/>
    </row>
    <row r="22" spans="2:7" ht="18" customHeight="1" x14ac:dyDescent="0.3">
      <c r="G22" s="97"/>
    </row>
    <row r="23" spans="2:7" x14ac:dyDescent="0.3">
      <c r="G23" s="96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tabSelected="1" workbookViewId="0">
      <selection activeCell="A6" sqref="A6:XFD8"/>
    </sheetView>
  </sheetViews>
  <sheetFormatPr defaultRowHeight="14.4" x14ac:dyDescent="0.3"/>
  <cols>
    <col min="1" max="1" width="5.44140625" style="108" customWidth="1"/>
    <col min="2" max="2" width="25" style="108" customWidth="1"/>
    <col min="3" max="3" width="10.88671875" style="108" customWidth="1"/>
    <col min="4" max="4" width="13.109375" style="108" customWidth="1"/>
    <col min="5" max="5" width="13.5546875" style="108" customWidth="1"/>
    <col min="6" max="16384" width="8.88671875" style="108"/>
  </cols>
  <sheetData>
    <row r="1" spans="2:6" s="109" customFormat="1" ht="18.75" customHeight="1" x14ac:dyDescent="0.3">
      <c r="B1" s="102" t="s">
        <v>16</v>
      </c>
      <c r="C1" s="102" t="s">
        <v>17</v>
      </c>
      <c r="D1" s="102" t="s">
        <v>18</v>
      </c>
    </row>
    <row r="2" spans="2:6" s="109" customFormat="1" ht="18.75" customHeight="1" x14ac:dyDescent="0.3">
      <c r="B2" s="109" t="s">
        <v>19</v>
      </c>
      <c r="C2" s="111">
        <v>650</v>
      </c>
      <c r="D2" s="112">
        <v>0.6</v>
      </c>
      <c r="E2" s="104" t="s">
        <v>20</v>
      </c>
    </row>
    <row r="3" spans="2:6" s="109" customFormat="1" ht="18.75" customHeight="1" x14ac:dyDescent="0.3">
      <c r="B3" s="109" t="s">
        <v>21</v>
      </c>
      <c r="C3" s="113">
        <f>C2*D3</f>
        <v>403</v>
      </c>
      <c r="D3" s="112">
        <v>0.62</v>
      </c>
      <c r="E3" s="104"/>
    </row>
    <row r="4" spans="2:6" x14ac:dyDescent="0.3">
      <c r="B4" s="108" t="s">
        <v>132</v>
      </c>
      <c r="C4" s="108">
        <f>C3</f>
        <v>403</v>
      </c>
    </row>
    <row r="6" spans="2:6" ht="48" customHeight="1" x14ac:dyDescent="0.3">
      <c r="C6" s="110" t="s">
        <v>151</v>
      </c>
      <c r="D6" s="110" t="s">
        <v>152</v>
      </c>
    </row>
    <row r="7" spans="2:6" x14ac:dyDescent="0.3">
      <c r="B7" s="108" t="s">
        <v>150</v>
      </c>
      <c r="C7" s="114">
        <f>F19/C2</f>
        <v>5.1453024999999997</v>
      </c>
      <c r="D7" s="114">
        <f>(C4*E19)/C2</f>
        <v>5.1453024999999997</v>
      </c>
    </row>
    <row r="9" spans="2:6" ht="43.2" x14ac:dyDescent="0.3">
      <c r="C9" s="110" t="s">
        <v>131</v>
      </c>
    </row>
    <row r="10" spans="2:6" ht="28.8" x14ac:dyDescent="0.3">
      <c r="B10" s="102" t="s">
        <v>24</v>
      </c>
      <c r="C10" s="103" t="s">
        <v>25</v>
      </c>
      <c r="D10" s="103" t="s">
        <v>17</v>
      </c>
      <c r="E10" s="115" t="s">
        <v>133</v>
      </c>
      <c r="F10" s="116" t="s">
        <v>134</v>
      </c>
    </row>
    <row r="11" spans="2:6" x14ac:dyDescent="0.3">
      <c r="B11" s="109" t="s">
        <v>35</v>
      </c>
      <c r="C11" s="105">
        <v>0.26</v>
      </c>
      <c r="D11" s="106">
        <f>C11*C4</f>
        <v>104.78</v>
      </c>
      <c r="E11" s="114">
        <f>Beef!C10</f>
        <v>5.5</v>
      </c>
      <c r="F11" s="114">
        <f>D11*E11</f>
        <v>576.29</v>
      </c>
    </row>
    <row r="12" spans="2:6" x14ac:dyDescent="0.3">
      <c r="B12" s="109" t="s">
        <v>38</v>
      </c>
      <c r="C12" s="105">
        <v>9.5000000000000001E-2</v>
      </c>
      <c r="D12" s="106">
        <f>C4*C12</f>
        <v>38.285000000000004</v>
      </c>
      <c r="E12" s="114">
        <f>Beef!C9</f>
        <v>5.5</v>
      </c>
      <c r="F12" s="114">
        <f t="shared" ref="F12:F18" si="0">D12*E12</f>
        <v>210.56750000000002</v>
      </c>
    </row>
    <row r="13" spans="2:6" x14ac:dyDescent="0.3">
      <c r="B13" s="109" t="s">
        <v>37</v>
      </c>
      <c r="C13" s="105">
        <v>0.1</v>
      </c>
      <c r="D13" s="106">
        <f>C4*C13</f>
        <v>40.300000000000004</v>
      </c>
      <c r="E13" s="114">
        <f>Beef!C18</f>
        <v>8</v>
      </c>
      <c r="F13" s="114">
        <f t="shared" si="0"/>
        <v>322.40000000000003</v>
      </c>
    </row>
    <row r="14" spans="2:6" x14ac:dyDescent="0.3">
      <c r="B14" s="109" t="s">
        <v>27</v>
      </c>
      <c r="C14" s="105">
        <v>0.01</v>
      </c>
      <c r="D14" s="106">
        <f>C4*C14</f>
        <v>4.03</v>
      </c>
      <c r="E14" s="114">
        <f>Beef!C9</f>
        <v>5.5</v>
      </c>
      <c r="F14" s="114">
        <f t="shared" si="0"/>
        <v>22.165000000000003</v>
      </c>
    </row>
    <row r="15" spans="2:6" x14ac:dyDescent="0.3">
      <c r="B15" s="109" t="s">
        <v>36</v>
      </c>
      <c r="C15" s="105">
        <v>0.27</v>
      </c>
      <c r="D15" s="106">
        <f>C4*C15</f>
        <v>108.81</v>
      </c>
      <c r="E15" s="114">
        <f>Beef!C12</f>
        <v>8</v>
      </c>
      <c r="F15" s="114">
        <f t="shared" si="0"/>
        <v>870.48</v>
      </c>
    </row>
    <row r="16" spans="2:6" x14ac:dyDescent="0.3">
      <c r="B16" s="109" t="s">
        <v>28</v>
      </c>
      <c r="C16" s="105">
        <v>9.5000000000000001E-2</v>
      </c>
      <c r="D16" s="106">
        <f>C4*C16</f>
        <v>38.285000000000004</v>
      </c>
      <c r="E16" s="114">
        <f>(Beef!C15+Beef!C16)/2</f>
        <v>13.725</v>
      </c>
      <c r="F16" s="114">
        <f t="shared" si="0"/>
        <v>525.46162500000003</v>
      </c>
    </row>
    <row r="17" spans="2:6" x14ac:dyDescent="0.3">
      <c r="B17" s="109" t="s">
        <v>29</v>
      </c>
      <c r="C17" s="105">
        <v>0.08</v>
      </c>
      <c r="D17" s="106">
        <f>C4*C17</f>
        <v>32.24</v>
      </c>
      <c r="E17" s="114">
        <f>(Beef!C14+Beef!C17)/2</f>
        <v>17.75</v>
      </c>
      <c r="F17" s="114">
        <f t="shared" si="0"/>
        <v>572.26</v>
      </c>
    </row>
    <row r="18" spans="2:6" x14ac:dyDescent="0.3">
      <c r="B18" s="109" t="s">
        <v>30</v>
      </c>
      <c r="C18" s="105">
        <v>0.09</v>
      </c>
      <c r="D18" s="106">
        <f>C4*C18</f>
        <v>36.269999999999996</v>
      </c>
      <c r="E18" s="114">
        <f>(Beef!C11+Beef!C9)/2</f>
        <v>6.75</v>
      </c>
      <c r="F18" s="114">
        <f t="shared" si="0"/>
        <v>244.82249999999996</v>
      </c>
    </row>
    <row r="19" spans="2:6" x14ac:dyDescent="0.3">
      <c r="B19" s="102" t="s">
        <v>6</v>
      </c>
      <c r="C19" s="107">
        <f>SUM(C11:C18)</f>
        <v>0.99999999999999989</v>
      </c>
      <c r="D19" s="102">
        <f>SUM(D11:D18)</f>
        <v>403.00000000000006</v>
      </c>
      <c r="E19" s="117">
        <f>F19/D19</f>
        <v>8.2988749999999989</v>
      </c>
      <c r="F19" s="117">
        <f>SUM(F11:F18)</f>
        <v>3344.446625</v>
      </c>
    </row>
    <row r="20" spans="2:6" x14ac:dyDescent="0.3">
      <c r="E20" s="114" t="s">
        <v>135</v>
      </c>
    </row>
    <row r="21" spans="2:6" x14ac:dyDescent="0.3">
      <c r="B21" s="95"/>
      <c r="C21" s="95"/>
    </row>
    <row r="22" spans="2:6" x14ac:dyDescent="0.3">
      <c r="B22" s="99"/>
      <c r="C22" s="118"/>
      <c r="D22" s="119"/>
    </row>
    <row r="23" spans="2:6" x14ac:dyDescent="0.3">
      <c r="B23" s="95"/>
      <c r="C23" s="97"/>
    </row>
    <row r="24" spans="2:6" x14ac:dyDescent="0.3">
      <c r="B24" s="95"/>
      <c r="C24" s="97"/>
    </row>
    <row r="25" spans="2:6" x14ac:dyDescent="0.3">
      <c r="B25" s="95"/>
      <c r="C25" s="97"/>
    </row>
    <row r="26" spans="2:6" x14ac:dyDescent="0.3">
      <c r="B26" s="95"/>
      <c r="C26" s="97"/>
    </row>
    <row r="27" spans="2:6" x14ac:dyDescent="0.3">
      <c r="B27" s="95"/>
      <c r="C27" s="97"/>
    </row>
    <row r="28" spans="2:6" x14ac:dyDescent="0.3">
      <c r="B28" s="95"/>
      <c r="C28" s="97"/>
    </row>
    <row r="29" spans="2:6" x14ac:dyDescent="0.3">
      <c r="B29" s="95"/>
      <c r="C29" s="97"/>
    </row>
    <row r="30" spans="2:6" x14ac:dyDescent="0.3">
      <c r="B30" s="95"/>
      <c r="C30" s="97"/>
    </row>
    <row r="31" spans="2:6" x14ac:dyDescent="0.3">
      <c r="B31" s="95"/>
      <c r="C31" s="97"/>
    </row>
    <row r="32" spans="2:6" x14ac:dyDescent="0.3">
      <c r="B32" s="95"/>
      <c r="C32" s="9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workbookViewId="0">
      <selection activeCell="I9" sqref="I9"/>
    </sheetView>
  </sheetViews>
  <sheetFormatPr defaultRowHeight="14.4" x14ac:dyDescent="0.3"/>
  <cols>
    <col min="1" max="1" width="5.44140625" style="108" customWidth="1"/>
    <col min="2" max="2" width="25" style="108" customWidth="1"/>
    <col min="3" max="3" width="10.88671875" style="108" customWidth="1"/>
    <col min="4" max="4" width="13.109375" style="108" customWidth="1"/>
    <col min="5" max="5" width="13.5546875" style="108" customWidth="1"/>
    <col min="6" max="6" width="10.109375" style="108" customWidth="1"/>
    <col min="7" max="16384" width="8.88671875" style="108"/>
  </cols>
  <sheetData>
    <row r="1" spans="2:6" s="109" customFormat="1" ht="18.75" customHeight="1" x14ac:dyDescent="0.3">
      <c r="B1" s="102" t="s">
        <v>16</v>
      </c>
      <c r="C1" s="102" t="s">
        <v>17</v>
      </c>
      <c r="D1" s="102" t="s">
        <v>18</v>
      </c>
    </row>
    <row r="2" spans="2:6" s="109" customFormat="1" ht="18.75" customHeight="1" x14ac:dyDescent="0.3">
      <c r="B2" s="109" t="s">
        <v>19</v>
      </c>
      <c r="C2" s="111">
        <v>650</v>
      </c>
      <c r="D2" s="112">
        <v>0.6</v>
      </c>
      <c r="E2" s="104" t="s">
        <v>20</v>
      </c>
    </row>
    <row r="3" spans="2:6" s="109" customFormat="1" ht="18.75" customHeight="1" x14ac:dyDescent="0.3">
      <c r="B3" s="109" t="s">
        <v>21</v>
      </c>
      <c r="C3" s="113">
        <f>C2*D3</f>
        <v>403</v>
      </c>
      <c r="D3" s="112">
        <v>0.62</v>
      </c>
      <c r="E3" s="104"/>
    </row>
    <row r="4" spans="2:6" x14ac:dyDescent="0.3">
      <c r="B4" s="108" t="s">
        <v>132</v>
      </c>
      <c r="C4" s="108">
        <f>C3</f>
        <v>403</v>
      </c>
    </row>
    <row r="5" spans="2:6" ht="48" customHeight="1" x14ac:dyDescent="0.3">
      <c r="C5" s="110" t="s">
        <v>151</v>
      </c>
      <c r="D5" s="110" t="s">
        <v>152</v>
      </c>
    </row>
    <row r="6" spans="2:6" x14ac:dyDescent="0.3">
      <c r="B6" s="108" t="s">
        <v>150</v>
      </c>
      <c r="C6" s="114"/>
      <c r="D6" s="114">
        <f>(E19*C4)/C2</f>
        <v>8.7449324324324351</v>
      </c>
      <c r="E6" s="108" t="s">
        <v>153</v>
      </c>
    </row>
    <row r="9" spans="2:6" ht="43.2" x14ac:dyDescent="0.3">
      <c r="C9" s="110" t="s">
        <v>131</v>
      </c>
    </row>
    <row r="10" spans="2:6" ht="28.8" x14ac:dyDescent="0.3">
      <c r="B10" s="102" t="s">
        <v>24</v>
      </c>
      <c r="C10" s="103" t="s">
        <v>25</v>
      </c>
      <c r="D10" s="103" t="s">
        <v>17</v>
      </c>
      <c r="E10" s="115" t="s">
        <v>133</v>
      </c>
      <c r="F10" s="116" t="s">
        <v>134</v>
      </c>
    </row>
    <row r="11" spans="2:6" x14ac:dyDescent="0.3">
      <c r="B11" s="109" t="s">
        <v>35</v>
      </c>
      <c r="C11" s="105">
        <v>0.26</v>
      </c>
      <c r="D11" s="106"/>
      <c r="E11" s="114"/>
      <c r="F11" s="114"/>
    </row>
    <row r="12" spans="2:6" x14ac:dyDescent="0.3">
      <c r="B12" s="109" t="s">
        <v>38</v>
      </c>
      <c r="C12" s="105">
        <v>9.5000000000000001E-2</v>
      </c>
      <c r="D12" s="106">
        <f>C4*C12</f>
        <v>38.285000000000004</v>
      </c>
      <c r="E12" s="114">
        <f>Beef!D9</f>
        <v>8</v>
      </c>
      <c r="F12" s="114">
        <f t="shared" ref="F12:F18" si="0">D12*E12</f>
        <v>306.28000000000003</v>
      </c>
    </row>
    <row r="13" spans="2:6" x14ac:dyDescent="0.3">
      <c r="B13" s="109" t="s">
        <v>37</v>
      </c>
      <c r="C13" s="105">
        <v>0.1</v>
      </c>
      <c r="D13" s="106">
        <f>C4*C13</f>
        <v>40.300000000000004</v>
      </c>
      <c r="E13" s="114">
        <f>Beef!D18</f>
        <v>12</v>
      </c>
      <c r="F13" s="114">
        <f t="shared" si="0"/>
        <v>483.6</v>
      </c>
    </row>
    <row r="14" spans="2:6" x14ac:dyDescent="0.3">
      <c r="B14" s="109" t="s">
        <v>27</v>
      </c>
      <c r="C14" s="105">
        <v>0.01</v>
      </c>
      <c r="D14" s="106">
        <f>C4*C14</f>
        <v>4.03</v>
      </c>
      <c r="E14" s="114">
        <f>Beef!D9</f>
        <v>8</v>
      </c>
      <c r="F14" s="114">
        <f t="shared" si="0"/>
        <v>32.24</v>
      </c>
    </row>
    <row r="15" spans="2:6" x14ac:dyDescent="0.3">
      <c r="B15" s="109" t="s">
        <v>36</v>
      </c>
      <c r="C15" s="105">
        <v>0.27</v>
      </c>
      <c r="D15" s="106">
        <f>C4*C15</f>
        <v>108.81</v>
      </c>
      <c r="E15" s="114">
        <f>Beef!D12</f>
        <v>12</v>
      </c>
      <c r="F15" s="114">
        <f t="shared" si="0"/>
        <v>1305.72</v>
      </c>
    </row>
    <row r="16" spans="2:6" x14ac:dyDescent="0.3">
      <c r="B16" s="109" t="s">
        <v>28</v>
      </c>
      <c r="C16" s="105">
        <v>9.5000000000000001E-2</v>
      </c>
      <c r="D16" s="106">
        <f>C4*C16</f>
        <v>38.285000000000004</v>
      </c>
      <c r="E16" s="114">
        <f>(Beef!D15+Beef!D16)/2</f>
        <v>22.5</v>
      </c>
      <c r="F16" s="114">
        <f t="shared" si="0"/>
        <v>861.41250000000014</v>
      </c>
    </row>
    <row r="17" spans="2:6" x14ac:dyDescent="0.3">
      <c r="B17" s="109" t="s">
        <v>29</v>
      </c>
      <c r="C17" s="105">
        <v>0.08</v>
      </c>
      <c r="D17" s="106">
        <f>C4*C17</f>
        <v>32.24</v>
      </c>
      <c r="E17" s="114">
        <f>(Beef!D14+Beef!D17)/2</f>
        <v>26.5</v>
      </c>
      <c r="F17" s="114">
        <f t="shared" si="0"/>
        <v>854.36</v>
      </c>
    </row>
    <row r="18" spans="2:6" x14ac:dyDescent="0.3">
      <c r="B18" s="109" t="s">
        <v>30</v>
      </c>
      <c r="C18" s="105">
        <v>0.09</v>
      </c>
      <c r="D18" s="106">
        <f>C4*C18</f>
        <v>36.269999999999996</v>
      </c>
      <c r="E18" s="114">
        <f>(Beef!D11+Beef!D9)/2</f>
        <v>10</v>
      </c>
      <c r="F18" s="114">
        <f t="shared" si="0"/>
        <v>362.69999999999993</v>
      </c>
    </row>
    <row r="19" spans="2:6" x14ac:dyDescent="0.3">
      <c r="B19" s="102" t="s">
        <v>6</v>
      </c>
      <c r="C19" s="107">
        <f>SUM(C11:C18)</f>
        <v>0.99999999999999989</v>
      </c>
      <c r="D19" s="102">
        <f>SUM(D11:D18)</f>
        <v>298.21999999999997</v>
      </c>
      <c r="E19" s="117">
        <f>F19/D19</f>
        <v>14.104729729729733</v>
      </c>
      <c r="F19" s="117">
        <f>SUM(F11:F18)</f>
        <v>4206.3125000000009</v>
      </c>
    </row>
    <row r="20" spans="2:6" x14ac:dyDescent="0.3">
      <c r="E20" s="114" t="s">
        <v>135</v>
      </c>
    </row>
    <row r="21" spans="2:6" x14ac:dyDescent="0.3">
      <c r="B21" s="95"/>
      <c r="C21" s="95"/>
    </row>
    <row r="22" spans="2:6" x14ac:dyDescent="0.3">
      <c r="B22" s="99"/>
      <c r="C22" s="118"/>
      <c r="D22" s="119"/>
    </row>
    <row r="23" spans="2:6" x14ac:dyDescent="0.3">
      <c r="B23" s="95"/>
      <c r="C23" s="97"/>
    </row>
    <row r="24" spans="2:6" x14ac:dyDescent="0.3">
      <c r="B24" s="95"/>
      <c r="C24" s="97"/>
    </row>
    <row r="25" spans="2:6" x14ac:dyDescent="0.3">
      <c r="B25" s="95"/>
      <c r="C25" s="97"/>
    </row>
    <row r="26" spans="2:6" x14ac:dyDescent="0.3">
      <c r="B26" s="95"/>
      <c r="C26" s="97"/>
    </row>
    <row r="27" spans="2:6" x14ac:dyDescent="0.3">
      <c r="B27" s="95"/>
      <c r="C27" s="97"/>
    </row>
    <row r="28" spans="2:6" x14ac:dyDescent="0.3">
      <c r="B28" s="95"/>
      <c r="C28" s="97"/>
    </row>
    <row r="29" spans="2:6" x14ac:dyDescent="0.3">
      <c r="B29" s="95"/>
      <c r="C29" s="97"/>
    </row>
    <row r="30" spans="2:6" x14ac:dyDescent="0.3">
      <c r="B30" s="95"/>
      <c r="C30" s="97"/>
    </row>
    <row r="31" spans="2:6" x14ac:dyDescent="0.3">
      <c r="B31" s="95"/>
      <c r="C31" s="97"/>
    </row>
    <row r="32" spans="2:6" x14ac:dyDescent="0.3">
      <c r="B32" s="95"/>
      <c r="C32" s="9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workbookViewId="0">
      <selection activeCell="H18" sqref="H18"/>
    </sheetView>
  </sheetViews>
  <sheetFormatPr defaultRowHeight="14.4" x14ac:dyDescent="0.3"/>
  <cols>
    <col min="1" max="1" width="5.44140625" style="108" customWidth="1"/>
    <col min="2" max="2" width="25" style="108" customWidth="1"/>
    <col min="3" max="3" width="10.88671875" style="108" customWidth="1"/>
    <col min="4" max="4" width="13.109375" style="108" customWidth="1"/>
    <col min="5" max="5" width="13.5546875" style="108" customWidth="1"/>
    <col min="6" max="16384" width="8.88671875" style="108"/>
  </cols>
  <sheetData>
    <row r="1" spans="2:6" s="109" customFormat="1" ht="18.75" customHeight="1" x14ac:dyDescent="0.3">
      <c r="B1" s="102" t="s">
        <v>16</v>
      </c>
      <c r="C1" s="102" t="s">
        <v>17</v>
      </c>
      <c r="D1" s="102" t="s">
        <v>18</v>
      </c>
    </row>
    <row r="2" spans="2:6" s="109" customFormat="1" ht="18.75" customHeight="1" x14ac:dyDescent="0.3">
      <c r="B2" s="109" t="s">
        <v>19</v>
      </c>
      <c r="C2" s="111">
        <v>650</v>
      </c>
      <c r="D2" s="112">
        <v>0.6</v>
      </c>
      <c r="E2" s="104" t="s">
        <v>20</v>
      </c>
    </row>
    <row r="3" spans="2:6" s="109" customFormat="1" ht="18.75" customHeight="1" x14ac:dyDescent="0.3">
      <c r="B3" s="109" t="s">
        <v>21</v>
      </c>
      <c r="C3" s="113">
        <f>C2*D3</f>
        <v>403</v>
      </c>
      <c r="D3" s="112">
        <v>0.62</v>
      </c>
      <c r="E3" s="104"/>
    </row>
    <row r="4" spans="2:6" x14ac:dyDescent="0.3">
      <c r="B4" s="108" t="s">
        <v>132</v>
      </c>
      <c r="C4" s="108">
        <f>C3</f>
        <v>403</v>
      </c>
    </row>
    <row r="5" spans="2:6" ht="48" customHeight="1" x14ac:dyDescent="0.3">
      <c r="C5" s="110" t="s">
        <v>151</v>
      </c>
      <c r="D5" s="110" t="s">
        <v>152</v>
      </c>
    </row>
    <row r="6" spans="2:6" x14ac:dyDescent="0.3">
      <c r="B6" s="108" t="s">
        <v>150</v>
      </c>
      <c r="C6" s="114"/>
      <c r="D6" s="114">
        <f>(E19*C4)/C2</f>
        <v>4.1775503875968996</v>
      </c>
      <c r="E6" s="140" t="s">
        <v>154</v>
      </c>
    </row>
    <row r="9" spans="2:6" ht="43.2" x14ac:dyDescent="0.3">
      <c r="C9" s="110" t="s">
        <v>131</v>
      </c>
    </row>
    <row r="10" spans="2:6" ht="28.8" x14ac:dyDescent="0.3">
      <c r="B10" s="102" t="s">
        <v>24</v>
      </c>
      <c r="C10" s="103" t="s">
        <v>25</v>
      </c>
      <c r="D10" s="103" t="s">
        <v>17</v>
      </c>
      <c r="E10" s="115" t="s">
        <v>133</v>
      </c>
      <c r="F10" s="116" t="s">
        <v>134</v>
      </c>
    </row>
    <row r="11" spans="2:6" x14ac:dyDescent="0.3">
      <c r="B11" s="109" t="s">
        <v>35</v>
      </c>
      <c r="C11" s="105">
        <v>0.26</v>
      </c>
      <c r="D11" s="106"/>
      <c r="E11" s="114"/>
      <c r="F11" s="114"/>
    </row>
    <row r="12" spans="2:6" x14ac:dyDescent="0.3">
      <c r="B12" s="109" t="s">
        <v>38</v>
      </c>
      <c r="C12" s="105">
        <v>9.5000000000000001E-2</v>
      </c>
      <c r="D12" s="106">
        <f>C4*C12</f>
        <v>38.285000000000004</v>
      </c>
      <c r="E12" s="114">
        <f>Beef!E9</f>
        <v>5</v>
      </c>
      <c r="F12" s="114">
        <f t="shared" ref="F12:F18" si="0">D12*E12</f>
        <v>191.42500000000001</v>
      </c>
    </row>
    <row r="13" spans="2:6" x14ac:dyDescent="0.3">
      <c r="B13" s="109" t="s">
        <v>37</v>
      </c>
      <c r="C13" s="105">
        <v>0.1</v>
      </c>
      <c r="D13" s="106">
        <f>C4*C13</f>
        <v>40.300000000000004</v>
      </c>
      <c r="E13" s="114">
        <f>Beef!E18</f>
        <v>7</v>
      </c>
      <c r="F13" s="114">
        <f t="shared" si="0"/>
        <v>282.10000000000002</v>
      </c>
    </row>
    <row r="14" spans="2:6" x14ac:dyDescent="0.3">
      <c r="B14" s="109" t="s">
        <v>27</v>
      </c>
      <c r="C14" s="105">
        <v>0.01</v>
      </c>
      <c r="D14" s="106">
        <f>C4*C14</f>
        <v>4.03</v>
      </c>
      <c r="E14" s="114">
        <f>Beef!E9</f>
        <v>5</v>
      </c>
      <c r="F14" s="114">
        <f t="shared" si="0"/>
        <v>20.150000000000002</v>
      </c>
    </row>
    <row r="15" spans="2:6" x14ac:dyDescent="0.3">
      <c r="B15" s="109" t="s">
        <v>36</v>
      </c>
      <c r="C15" s="105">
        <v>0.27</v>
      </c>
      <c r="D15" s="106">
        <f>C4*C15</f>
        <v>108.81</v>
      </c>
      <c r="E15" s="114">
        <f>Beef!E12</f>
        <v>6</v>
      </c>
      <c r="F15" s="114">
        <f t="shared" si="0"/>
        <v>652.86</v>
      </c>
    </row>
    <row r="16" spans="2:6" x14ac:dyDescent="0.3">
      <c r="B16" s="109" t="s">
        <v>28</v>
      </c>
      <c r="C16" s="105">
        <v>9.5000000000000001E-2</v>
      </c>
      <c r="D16" s="106"/>
      <c r="E16" s="114"/>
      <c r="F16" s="114"/>
    </row>
    <row r="17" spans="2:6" x14ac:dyDescent="0.3">
      <c r="B17" s="109" t="s">
        <v>29</v>
      </c>
      <c r="C17" s="105">
        <v>0.08</v>
      </c>
      <c r="D17" s="106">
        <f>C4*C17</f>
        <v>32.24</v>
      </c>
      <c r="E17" s="114">
        <f>(Beef!E14+Beef!E17)/2</f>
        <v>15.95</v>
      </c>
      <c r="F17" s="114">
        <f t="shared" si="0"/>
        <v>514.22800000000007</v>
      </c>
    </row>
    <row r="18" spans="2:6" x14ac:dyDescent="0.3">
      <c r="B18" s="109" t="s">
        <v>30</v>
      </c>
      <c r="C18" s="105">
        <v>0.09</v>
      </c>
      <c r="D18" s="106">
        <f>C4*C18</f>
        <v>36.269999999999996</v>
      </c>
      <c r="E18" s="114">
        <f>(Beef!E11+Beef!E9)/2</f>
        <v>2.5</v>
      </c>
      <c r="F18" s="114">
        <f t="shared" si="0"/>
        <v>90.674999999999983</v>
      </c>
    </row>
    <row r="19" spans="2:6" x14ac:dyDescent="0.3">
      <c r="B19" s="102" t="s">
        <v>6</v>
      </c>
      <c r="C19" s="107">
        <f>SUM(C11:C18)</f>
        <v>0.99999999999999989</v>
      </c>
      <c r="D19" s="102">
        <f>SUM(D11:D18)</f>
        <v>259.935</v>
      </c>
      <c r="E19" s="117">
        <f>F19/D19</f>
        <v>6.7379844961240316</v>
      </c>
      <c r="F19" s="117">
        <f>SUM(F11:F18)</f>
        <v>1751.4380000000001</v>
      </c>
    </row>
    <row r="20" spans="2:6" x14ac:dyDescent="0.3">
      <c r="E20" s="114" t="s">
        <v>135</v>
      </c>
    </row>
    <row r="21" spans="2:6" x14ac:dyDescent="0.3">
      <c r="B21" s="95"/>
      <c r="C21" s="95"/>
    </row>
    <row r="22" spans="2:6" x14ac:dyDescent="0.3">
      <c r="B22" s="99"/>
      <c r="C22" s="118"/>
      <c r="D22" s="119"/>
    </row>
    <row r="23" spans="2:6" x14ac:dyDescent="0.3">
      <c r="B23" s="95"/>
      <c r="C23" s="97"/>
    </row>
    <row r="24" spans="2:6" x14ac:dyDescent="0.3">
      <c r="B24" s="95"/>
      <c r="C24" s="97"/>
    </row>
    <row r="25" spans="2:6" x14ac:dyDescent="0.3">
      <c r="B25" s="95"/>
      <c r="C25" s="97"/>
    </row>
    <row r="26" spans="2:6" x14ac:dyDescent="0.3">
      <c r="B26" s="95"/>
      <c r="C26" s="97"/>
    </row>
    <row r="27" spans="2:6" x14ac:dyDescent="0.3">
      <c r="B27" s="95"/>
      <c r="C27" s="97"/>
    </row>
    <row r="28" spans="2:6" x14ac:dyDescent="0.3">
      <c r="B28" s="95"/>
      <c r="C28" s="97"/>
    </row>
    <row r="29" spans="2:6" x14ac:dyDescent="0.3">
      <c r="B29" s="95"/>
      <c r="C29" s="97"/>
    </row>
    <row r="30" spans="2:6" x14ac:dyDescent="0.3">
      <c r="B30" s="95"/>
      <c r="C30" s="97"/>
    </row>
    <row r="31" spans="2:6" x14ac:dyDescent="0.3">
      <c r="B31" s="95"/>
      <c r="C31" s="97"/>
    </row>
    <row r="32" spans="2:6" x14ac:dyDescent="0.3">
      <c r="B32" s="95"/>
      <c r="C32" s="9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workbookViewId="0">
      <selection activeCell="D7" sqref="D7"/>
    </sheetView>
  </sheetViews>
  <sheetFormatPr defaultRowHeight="14.4" x14ac:dyDescent="0.3"/>
  <cols>
    <col min="1" max="1" width="5.44140625" style="108" customWidth="1"/>
    <col min="2" max="2" width="25" style="108" customWidth="1"/>
    <col min="3" max="3" width="10.88671875" style="108" customWidth="1"/>
    <col min="4" max="4" width="13.109375" style="108" customWidth="1"/>
    <col min="5" max="5" width="13.5546875" style="108" customWidth="1"/>
    <col min="6" max="16384" width="8.88671875" style="108"/>
  </cols>
  <sheetData>
    <row r="1" spans="2:6" s="109" customFormat="1" ht="18.75" customHeight="1" x14ac:dyDescent="0.3">
      <c r="B1" s="102" t="s">
        <v>16</v>
      </c>
      <c r="C1" s="102" t="s">
        <v>17</v>
      </c>
      <c r="D1" s="102" t="s">
        <v>18</v>
      </c>
    </row>
    <row r="2" spans="2:6" s="109" customFormat="1" ht="18.75" customHeight="1" x14ac:dyDescent="0.3">
      <c r="B2" s="109" t="s">
        <v>19</v>
      </c>
      <c r="C2" s="111">
        <v>650</v>
      </c>
      <c r="D2" s="112">
        <v>0.6</v>
      </c>
      <c r="E2" s="104" t="s">
        <v>20</v>
      </c>
    </row>
    <row r="3" spans="2:6" s="109" customFormat="1" ht="18.75" customHeight="1" x14ac:dyDescent="0.3">
      <c r="B3" s="109" t="s">
        <v>21</v>
      </c>
      <c r="C3" s="113">
        <f>C2*D3</f>
        <v>403</v>
      </c>
      <c r="D3" s="112">
        <v>0.62</v>
      </c>
      <c r="E3" s="104"/>
    </row>
    <row r="4" spans="2:6" x14ac:dyDescent="0.3">
      <c r="B4" s="108" t="s">
        <v>132</v>
      </c>
      <c r="C4" s="108">
        <f>C3</f>
        <v>403</v>
      </c>
    </row>
    <row r="5" spans="2:6" ht="48" customHeight="1" x14ac:dyDescent="0.3">
      <c r="C5" s="110" t="s">
        <v>151</v>
      </c>
      <c r="D5" s="110" t="s">
        <v>152</v>
      </c>
    </row>
    <row r="6" spans="2:6" x14ac:dyDescent="0.3">
      <c r="B6" s="108" t="s">
        <v>150</v>
      </c>
      <c r="C6" s="114"/>
      <c r="D6" s="114">
        <f>(E19*C4)/C2</f>
        <v>5.4436000000000009</v>
      </c>
    </row>
    <row r="9" spans="2:6" ht="43.2" x14ac:dyDescent="0.3">
      <c r="C9" s="110" t="s">
        <v>131</v>
      </c>
    </row>
    <row r="10" spans="2:6" ht="28.8" x14ac:dyDescent="0.3">
      <c r="B10" s="102" t="s">
        <v>24</v>
      </c>
      <c r="C10" s="103" t="s">
        <v>25</v>
      </c>
      <c r="D10" s="103" t="s">
        <v>17</v>
      </c>
      <c r="E10" s="115" t="s">
        <v>133</v>
      </c>
      <c r="F10" s="116" t="s">
        <v>134</v>
      </c>
    </row>
    <row r="11" spans="2:6" x14ac:dyDescent="0.3">
      <c r="B11" s="109" t="s">
        <v>35</v>
      </c>
      <c r="C11" s="105">
        <v>0.26</v>
      </c>
      <c r="D11" s="106">
        <f>C11*C4</f>
        <v>104.78</v>
      </c>
      <c r="E11" s="114">
        <f>Beef!F10</f>
        <v>6</v>
      </c>
      <c r="F11" s="114">
        <f>D11*E11</f>
        <v>628.68000000000006</v>
      </c>
    </row>
    <row r="12" spans="2:6" x14ac:dyDescent="0.3">
      <c r="B12" s="109" t="s">
        <v>38</v>
      </c>
      <c r="C12" s="105">
        <v>9.5000000000000001E-2</v>
      </c>
      <c r="D12" s="106">
        <f>C4*C12</f>
        <v>38.285000000000004</v>
      </c>
      <c r="E12" s="114">
        <f>Beef!F9</f>
        <v>6</v>
      </c>
      <c r="F12" s="114">
        <f t="shared" ref="F12:F18" si="0">D12*E12</f>
        <v>229.71000000000004</v>
      </c>
    </row>
    <row r="13" spans="2:6" x14ac:dyDescent="0.3">
      <c r="B13" s="109" t="s">
        <v>37</v>
      </c>
      <c r="C13" s="105">
        <v>0.1</v>
      </c>
      <c r="D13" s="106">
        <f>C4*C13</f>
        <v>40.300000000000004</v>
      </c>
      <c r="E13" s="114">
        <f>Beef!F18</f>
        <v>8.25</v>
      </c>
      <c r="F13" s="114">
        <f t="shared" si="0"/>
        <v>332.47500000000002</v>
      </c>
    </row>
    <row r="14" spans="2:6" x14ac:dyDescent="0.3">
      <c r="B14" s="109" t="s">
        <v>27</v>
      </c>
      <c r="C14" s="105">
        <v>0.01</v>
      </c>
      <c r="D14" s="106">
        <f>C4*C14</f>
        <v>4.03</v>
      </c>
      <c r="E14" s="114">
        <f>Beef!F9</f>
        <v>6</v>
      </c>
      <c r="F14" s="114">
        <f t="shared" si="0"/>
        <v>24.18</v>
      </c>
    </row>
    <row r="15" spans="2:6" x14ac:dyDescent="0.3">
      <c r="B15" s="109" t="s">
        <v>36</v>
      </c>
      <c r="C15" s="105">
        <v>0.27</v>
      </c>
      <c r="D15" s="106">
        <f>C4*C15</f>
        <v>108.81</v>
      </c>
      <c r="E15" s="114">
        <f>Beef!F12</f>
        <v>8.25</v>
      </c>
      <c r="F15" s="114">
        <f t="shared" si="0"/>
        <v>897.6825</v>
      </c>
    </row>
    <row r="16" spans="2:6" x14ac:dyDescent="0.3">
      <c r="B16" s="109" t="s">
        <v>28</v>
      </c>
      <c r="C16" s="105">
        <v>9.5000000000000001E-2</v>
      </c>
      <c r="D16" s="106">
        <f>C4*C16</f>
        <v>38.285000000000004</v>
      </c>
      <c r="E16" s="114">
        <f>(Beef!F15+Beef!F16)/2</f>
        <v>14.95</v>
      </c>
      <c r="F16" s="114">
        <f t="shared" si="0"/>
        <v>572.36075000000005</v>
      </c>
    </row>
    <row r="17" spans="2:6" x14ac:dyDescent="0.3">
      <c r="B17" s="109" t="s">
        <v>29</v>
      </c>
      <c r="C17" s="105">
        <v>0.08</v>
      </c>
      <c r="D17" s="106">
        <f>C4*C17</f>
        <v>32.24</v>
      </c>
      <c r="E17" s="114">
        <f>(Beef!F14+Beef!F17)/2</f>
        <v>18.45</v>
      </c>
      <c r="F17" s="114">
        <f t="shared" si="0"/>
        <v>594.82799999999997</v>
      </c>
    </row>
    <row r="18" spans="2:6" x14ac:dyDescent="0.3">
      <c r="B18" s="109" t="s">
        <v>30</v>
      </c>
      <c r="C18" s="105">
        <v>0.09</v>
      </c>
      <c r="D18" s="106">
        <f>C4*C18</f>
        <v>36.269999999999996</v>
      </c>
      <c r="E18" s="114">
        <f>(Beef!F11+Beef!F9)/2</f>
        <v>7.125</v>
      </c>
      <c r="F18" s="114">
        <f t="shared" si="0"/>
        <v>258.42374999999998</v>
      </c>
    </row>
    <row r="19" spans="2:6" x14ac:dyDescent="0.3">
      <c r="B19" s="102" t="s">
        <v>6</v>
      </c>
      <c r="C19" s="107">
        <f>SUM(C11:C18)</f>
        <v>0.99999999999999989</v>
      </c>
      <c r="D19" s="102">
        <f>SUM(D11:D18)</f>
        <v>403.00000000000006</v>
      </c>
      <c r="E19" s="117">
        <f>F19/D19</f>
        <v>8.7800000000000011</v>
      </c>
      <c r="F19" s="117">
        <f>SUM(F11:F18)</f>
        <v>3538.3400000000006</v>
      </c>
    </row>
    <row r="20" spans="2:6" x14ac:dyDescent="0.3">
      <c r="E20" s="114" t="s">
        <v>135</v>
      </c>
    </row>
    <row r="21" spans="2:6" x14ac:dyDescent="0.3">
      <c r="B21" s="95"/>
      <c r="C21" s="95"/>
    </row>
    <row r="22" spans="2:6" x14ac:dyDescent="0.3">
      <c r="B22" s="99"/>
      <c r="C22" s="118"/>
      <c r="D22" s="119"/>
    </row>
    <row r="23" spans="2:6" x14ac:dyDescent="0.3">
      <c r="B23" s="95"/>
      <c r="C23" s="97"/>
    </row>
    <row r="24" spans="2:6" x14ac:dyDescent="0.3">
      <c r="B24" s="95"/>
      <c r="C24" s="97"/>
    </row>
    <row r="25" spans="2:6" x14ac:dyDescent="0.3">
      <c r="B25" s="95"/>
      <c r="C25" s="97"/>
    </row>
    <row r="26" spans="2:6" x14ac:dyDescent="0.3">
      <c r="B26" s="95"/>
      <c r="C26" s="97"/>
    </row>
    <row r="27" spans="2:6" x14ac:dyDescent="0.3">
      <c r="B27" s="95"/>
      <c r="C27" s="97"/>
    </row>
    <row r="28" spans="2:6" x14ac:dyDescent="0.3">
      <c r="B28" s="95"/>
      <c r="C28" s="97"/>
    </row>
    <row r="29" spans="2:6" x14ac:dyDescent="0.3">
      <c r="B29" s="95"/>
      <c r="C29" s="97"/>
    </row>
    <row r="30" spans="2:6" x14ac:dyDescent="0.3">
      <c r="B30" s="95"/>
      <c r="C30" s="97"/>
    </row>
    <row r="31" spans="2:6" x14ac:dyDescent="0.3">
      <c r="B31" s="95"/>
      <c r="C31" s="97"/>
    </row>
    <row r="32" spans="2:6" x14ac:dyDescent="0.3">
      <c r="B32" s="95"/>
      <c r="C32" s="9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workbookViewId="0">
      <selection activeCell="B8" sqref="B8"/>
    </sheetView>
  </sheetViews>
  <sheetFormatPr defaultRowHeight="14.4" x14ac:dyDescent="0.3"/>
  <cols>
    <col min="1" max="1" width="5.44140625" style="108" customWidth="1"/>
    <col min="2" max="2" width="25" style="108" customWidth="1"/>
    <col min="3" max="3" width="10.88671875" style="108" customWidth="1"/>
    <col min="4" max="4" width="13.109375" style="108" customWidth="1"/>
    <col min="5" max="5" width="13.5546875" style="108" customWidth="1"/>
    <col min="6" max="16384" width="8.88671875" style="108"/>
  </cols>
  <sheetData>
    <row r="1" spans="2:9" s="109" customFormat="1" ht="18.75" customHeight="1" x14ac:dyDescent="0.3">
      <c r="B1" s="102" t="s">
        <v>16</v>
      </c>
      <c r="C1" s="102" t="s">
        <v>17</v>
      </c>
      <c r="D1" s="102" t="s">
        <v>18</v>
      </c>
    </row>
    <row r="2" spans="2:9" s="109" customFormat="1" ht="18.75" customHeight="1" x14ac:dyDescent="0.3">
      <c r="B2" s="109" t="s">
        <v>19</v>
      </c>
      <c r="C2" s="111">
        <v>650</v>
      </c>
      <c r="D2" s="112">
        <v>0.6</v>
      </c>
      <c r="E2" s="104" t="s">
        <v>20</v>
      </c>
      <c r="H2" s="114">
        <v>4.25</v>
      </c>
      <c r="I2" s="109" t="s">
        <v>137</v>
      </c>
    </row>
    <row r="3" spans="2:9" s="109" customFormat="1" ht="18.75" customHeight="1" x14ac:dyDescent="0.3">
      <c r="B3" s="109" t="s">
        <v>21</v>
      </c>
      <c r="C3" s="113">
        <f>C2*D3</f>
        <v>403</v>
      </c>
      <c r="D3" s="112">
        <v>0.62</v>
      </c>
      <c r="E3" s="104"/>
      <c r="H3" s="114">
        <f>(C2*H2)/C4</f>
        <v>6.854838709677419</v>
      </c>
      <c r="I3" s="109" t="s">
        <v>136</v>
      </c>
    </row>
    <row r="4" spans="2:9" x14ac:dyDescent="0.3">
      <c r="B4" s="108" t="s">
        <v>132</v>
      </c>
      <c r="C4" s="108">
        <f>C3</f>
        <v>403</v>
      </c>
    </row>
    <row r="5" spans="2:9" ht="48" customHeight="1" x14ac:dyDescent="0.3">
      <c r="C5" s="110" t="s">
        <v>151</v>
      </c>
      <c r="D5" s="110" t="s">
        <v>152</v>
      </c>
    </row>
    <row r="6" spans="2:9" x14ac:dyDescent="0.3">
      <c r="B6" s="108" t="s">
        <v>150</v>
      </c>
      <c r="C6" s="114"/>
      <c r="D6" s="114"/>
    </row>
    <row r="9" spans="2:9" ht="43.2" x14ac:dyDescent="0.3">
      <c r="C9" s="110" t="s">
        <v>131</v>
      </c>
    </row>
    <row r="10" spans="2:9" ht="28.8" x14ac:dyDescent="0.3">
      <c r="B10" s="102" t="s">
        <v>24</v>
      </c>
      <c r="C10" s="103" t="s">
        <v>25</v>
      </c>
      <c r="D10" s="103" t="s">
        <v>17</v>
      </c>
      <c r="E10" s="115" t="s">
        <v>133</v>
      </c>
      <c r="F10" s="116" t="s">
        <v>134</v>
      </c>
    </row>
    <row r="11" spans="2:9" x14ac:dyDescent="0.3">
      <c r="B11" s="109" t="s">
        <v>35</v>
      </c>
      <c r="C11" s="105">
        <v>0.26</v>
      </c>
      <c r="D11" s="106">
        <f>C11*C4</f>
        <v>104.78</v>
      </c>
      <c r="E11" s="114">
        <f>H3</f>
        <v>6.854838709677419</v>
      </c>
      <c r="F11" s="114">
        <f>D11*E11</f>
        <v>718.25</v>
      </c>
    </row>
    <row r="12" spans="2:9" x14ac:dyDescent="0.3">
      <c r="B12" s="109" t="s">
        <v>38</v>
      </c>
      <c r="C12" s="105">
        <v>9.5000000000000001E-2</v>
      </c>
      <c r="D12" s="106">
        <f>C4*C12</f>
        <v>38.285000000000004</v>
      </c>
      <c r="E12" s="114">
        <f>H3</f>
        <v>6.854838709677419</v>
      </c>
      <c r="F12" s="114">
        <f t="shared" ref="F12:F18" si="0">D12*E12</f>
        <v>262.4375</v>
      </c>
    </row>
    <row r="13" spans="2:9" x14ac:dyDescent="0.3">
      <c r="B13" s="109" t="s">
        <v>37</v>
      </c>
      <c r="C13" s="105">
        <v>0.1</v>
      </c>
      <c r="D13" s="106">
        <f>C4*C13</f>
        <v>40.300000000000004</v>
      </c>
      <c r="E13" s="114">
        <f>H3</f>
        <v>6.854838709677419</v>
      </c>
      <c r="F13" s="114">
        <f t="shared" si="0"/>
        <v>276.25</v>
      </c>
    </row>
    <row r="14" spans="2:9" x14ac:dyDescent="0.3">
      <c r="B14" s="109" t="s">
        <v>27</v>
      </c>
      <c r="C14" s="105">
        <v>0.01</v>
      </c>
      <c r="D14" s="106">
        <f>C4*C14</f>
        <v>4.03</v>
      </c>
      <c r="E14" s="114">
        <f>H3</f>
        <v>6.854838709677419</v>
      </c>
      <c r="F14" s="114">
        <f t="shared" si="0"/>
        <v>27.625</v>
      </c>
    </row>
    <row r="15" spans="2:9" x14ac:dyDescent="0.3">
      <c r="B15" s="109" t="s">
        <v>36</v>
      </c>
      <c r="C15" s="105">
        <v>0.27</v>
      </c>
      <c r="D15" s="106">
        <f>C4*C15</f>
        <v>108.81</v>
      </c>
      <c r="E15" s="114">
        <f>H3</f>
        <v>6.854838709677419</v>
      </c>
      <c r="F15" s="114">
        <f t="shared" si="0"/>
        <v>745.875</v>
      </c>
    </row>
    <row r="16" spans="2:9" x14ac:dyDescent="0.3">
      <c r="B16" s="109" t="s">
        <v>28</v>
      </c>
      <c r="C16" s="105">
        <v>9.5000000000000001E-2</v>
      </c>
      <c r="D16" s="106">
        <f>C4*C16</f>
        <v>38.285000000000004</v>
      </c>
      <c r="E16" s="114">
        <f>H3</f>
        <v>6.854838709677419</v>
      </c>
      <c r="F16" s="114">
        <f t="shared" si="0"/>
        <v>262.4375</v>
      </c>
    </row>
    <row r="17" spans="2:6" x14ac:dyDescent="0.3">
      <c r="B17" s="109" t="s">
        <v>29</v>
      </c>
      <c r="C17" s="105">
        <v>0.08</v>
      </c>
      <c r="D17" s="106">
        <f>C4*C17</f>
        <v>32.24</v>
      </c>
      <c r="E17" s="114">
        <f>H3</f>
        <v>6.854838709677419</v>
      </c>
      <c r="F17" s="114">
        <f t="shared" si="0"/>
        <v>221</v>
      </c>
    </row>
    <row r="18" spans="2:6" x14ac:dyDescent="0.3">
      <c r="B18" s="109" t="s">
        <v>30</v>
      </c>
      <c r="C18" s="105">
        <v>0.09</v>
      </c>
      <c r="D18" s="106">
        <f>C4*C18</f>
        <v>36.269999999999996</v>
      </c>
      <c r="E18" s="114">
        <f>H3</f>
        <v>6.854838709677419</v>
      </c>
      <c r="F18" s="114">
        <f t="shared" si="0"/>
        <v>248.62499999999997</v>
      </c>
    </row>
    <row r="19" spans="2:6" x14ac:dyDescent="0.3">
      <c r="B19" s="102" t="s">
        <v>6</v>
      </c>
      <c r="C19" s="107">
        <f>SUM(C11:C18)</f>
        <v>0.99999999999999989</v>
      </c>
      <c r="D19" s="102">
        <f>SUM(D11:D18)</f>
        <v>403.00000000000006</v>
      </c>
      <c r="E19" s="117">
        <f>F19/D19</f>
        <v>6.8548387096774182</v>
      </c>
      <c r="F19" s="117">
        <f>SUM(F11:F18)</f>
        <v>2762.5</v>
      </c>
    </row>
    <row r="20" spans="2:6" x14ac:dyDescent="0.3">
      <c r="E20" s="114" t="s">
        <v>135</v>
      </c>
    </row>
    <row r="21" spans="2:6" x14ac:dyDescent="0.3">
      <c r="B21" s="95"/>
      <c r="C21" s="95"/>
    </row>
    <row r="22" spans="2:6" x14ac:dyDescent="0.3">
      <c r="B22" s="99"/>
      <c r="C22" s="118"/>
      <c r="D22" s="119"/>
    </row>
    <row r="23" spans="2:6" x14ac:dyDescent="0.3">
      <c r="B23" s="95"/>
      <c r="C23" s="97"/>
    </row>
    <row r="24" spans="2:6" x14ac:dyDescent="0.3">
      <c r="B24" s="95"/>
      <c r="C24" s="97"/>
    </row>
    <row r="25" spans="2:6" x14ac:dyDescent="0.3">
      <c r="B25" s="95"/>
      <c r="C25" s="97"/>
    </row>
    <row r="26" spans="2:6" x14ac:dyDescent="0.3">
      <c r="B26" s="95"/>
      <c r="C26" s="97"/>
    </row>
    <row r="27" spans="2:6" x14ac:dyDescent="0.3">
      <c r="B27" s="95"/>
      <c r="C27" s="97"/>
    </row>
    <row r="28" spans="2:6" x14ac:dyDescent="0.3">
      <c r="B28" s="95"/>
      <c r="C28" s="97"/>
    </row>
    <row r="29" spans="2:6" x14ac:dyDescent="0.3">
      <c r="B29" s="95"/>
      <c r="C29" s="97"/>
    </row>
    <row r="30" spans="2:6" x14ac:dyDescent="0.3">
      <c r="B30" s="95"/>
      <c r="C30" s="97"/>
    </row>
    <row r="31" spans="2:6" x14ac:dyDescent="0.3">
      <c r="B31" s="95"/>
      <c r="C31" s="97"/>
    </row>
    <row r="32" spans="2:6" x14ac:dyDescent="0.3">
      <c r="B32" s="95"/>
      <c r="C32" s="9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Yield &amp; Cost</vt:lpstr>
      <vt:lpstr>Pricing Sheet</vt:lpstr>
      <vt:lpstr>Price &amp; time comparison</vt:lpstr>
      <vt:lpstr>Beef</vt:lpstr>
      <vt:lpstr>Upstate CSA</vt:lpstr>
      <vt:lpstr>NYC CSA</vt:lpstr>
      <vt:lpstr>Rest Groc</vt:lpstr>
      <vt:lpstr>Own store</vt:lpstr>
      <vt:lpstr>Freezer</vt:lpstr>
    </vt:vector>
  </TitlesOfParts>
  <Company>CCE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CCE</dc:creator>
  <cp:lastModifiedBy>Matt L</cp:lastModifiedBy>
  <dcterms:created xsi:type="dcterms:W3CDTF">2010-03-18T18:18:29Z</dcterms:created>
  <dcterms:modified xsi:type="dcterms:W3CDTF">2011-12-23T18:19:03Z</dcterms:modified>
</cp:coreProperties>
</file>