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autoCompressPictures="0"/>
  <bookViews>
    <workbookView xWindow="0" yWindow="0" windowWidth="26600" windowHeight="14920" firstSheet="4" activeTab="8"/>
  </bookViews>
  <sheets>
    <sheet name="6-14-12" sheetId="3" r:id="rId1"/>
    <sheet name="Overview" sheetId="4" r:id="rId2"/>
    <sheet name="Weed Raw Data" sheetId="11" r:id="rId3"/>
    <sheet name="Corn Raw Data" sheetId="14" r:id="rId4"/>
    <sheet name="Corn and Weed bm" sheetId="16" r:id="rId5"/>
    <sheet name="Corn biomass" sheetId="15" r:id="rId6"/>
    <sheet name="By Block" sheetId="2" r:id="rId7"/>
    <sheet name="Averages" sheetId="9" r:id="rId8"/>
    <sheet name="Comp. Stats" sheetId="12" r:id="rId9"/>
    <sheet name="Sheet1" sheetId="13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2" l="1"/>
  <c r="E48" i="2"/>
  <c r="D48" i="2"/>
  <c r="O46" i="2"/>
  <c r="O45" i="2"/>
  <c r="E45" i="2"/>
  <c r="D45" i="2"/>
  <c r="O43" i="2"/>
  <c r="N43" i="2"/>
  <c r="F43" i="2"/>
  <c r="O42" i="2"/>
  <c r="F42" i="2"/>
  <c r="O40" i="2"/>
  <c r="F40" i="2"/>
  <c r="O39" i="2"/>
  <c r="E39" i="2"/>
  <c r="D39" i="2"/>
  <c r="E38" i="2"/>
  <c r="D38" i="2"/>
  <c r="G37" i="2"/>
  <c r="D37" i="2"/>
  <c r="O34" i="2"/>
  <c r="E34" i="2"/>
  <c r="D34" i="2"/>
  <c r="J32" i="2"/>
  <c r="H32" i="2"/>
  <c r="E32" i="2"/>
  <c r="D32" i="2"/>
  <c r="O30" i="2"/>
  <c r="F30" i="2"/>
  <c r="O29" i="2"/>
  <c r="F29" i="2"/>
  <c r="O27" i="2"/>
  <c r="E27" i="2"/>
  <c r="D27" i="2"/>
  <c r="E25" i="2"/>
  <c r="D25" i="2"/>
  <c r="N20" i="2"/>
  <c r="G20" i="2"/>
  <c r="D20" i="2"/>
  <c r="N19" i="2"/>
  <c r="G19" i="2"/>
  <c r="F19" i="2"/>
  <c r="O18" i="2"/>
  <c r="N18" i="2"/>
  <c r="G18" i="2"/>
  <c r="F18" i="2"/>
  <c r="Q16" i="2"/>
  <c r="O16" i="2"/>
  <c r="N16" i="2"/>
  <c r="G16" i="2"/>
  <c r="F16" i="2"/>
  <c r="N15" i="2"/>
  <c r="E15" i="2"/>
  <c r="D15" i="2"/>
  <c r="K44" i="15"/>
  <c r="L44" i="15"/>
  <c r="M44" i="15"/>
  <c r="N44" i="15"/>
  <c r="O44" i="15"/>
  <c r="K48" i="15"/>
  <c r="L48" i="15"/>
  <c r="M48" i="15"/>
  <c r="N48" i="15"/>
  <c r="O48" i="15"/>
  <c r="K52" i="15"/>
  <c r="L52" i="15"/>
  <c r="M52" i="15"/>
  <c r="N52" i="15"/>
  <c r="O52" i="15"/>
  <c r="K56" i="15"/>
  <c r="L56" i="15"/>
  <c r="M56" i="15"/>
  <c r="N56" i="15"/>
  <c r="O56" i="15"/>
  <c r="C113" i="15"/>
  <c r="C108" i="15"/>
  <c r="C102" i="15"/>
  <c r="C98" i="15"/>
  <c r="C93" i="15"/>
  <c r="C80" i="15"/>
  <c r="C76" i="15"/>
  <c r="C70" i="15"/>
  <c r="C64" i="15"/>
  <c r="C58" i="15"/>
  <c r="C49" i="15"/>
  <c r="C45" i="15"/>
  <c r="C41" i="15"/>
  <c r="C35" i="15"/>
  <c r="C28" i="15"/>
  <c r="C22" i="15"/>
  <c r="C18" i="15"/>
  <c r="C14" i="15"/>
  <c r="C10" i="15"/>
  <c r="C5" i="15"/>
  <c r="F6" i="14"/>
  <c r="F33" i="14"/>
  <c r="F49" i="14"/>
  <c r="F48" i="14"/>
  <c r="F34" i="14"/>
  <c r="F40" i="14"/>
  <c r="F39" i="14"/>
  <c r="F47" i="14"/>
  <c r="F54" i="14"/>
  <c r="F69" i="14"/>
  <c r="F72" i="14"/>
  <c r="F53" i="14"/>
  <c r="F65" i="14"/>
  <c r="F74" i="14"/>
  <c r="F2" i="14"/>
  <c r="F5" i="14"/>
  <c r="F8" i="14"/>
  <c r="F10" i="14"/>
  <c r="F12" i="14"/>
  <c r="F14" i="14"/>
  <c r="F18" i="14"/>
  <c r="F27" i="14"/>
  <c r="F29" i="14"/>
  <c r="F31" i="14"/>
  <c r="F38" i="14"/>
  <c r="F42" i="14"/>
  <c r="F46" i="14"/>
  <c r="F50" i="14"/>
  <c r="F52" i="14"/>
  <c r="F63" i="14"/>
  <c r="F66" i="14"/>
  <c r="F68" i="14"/>
  <c r="D3" i="12"/>
  <c r="Y3" i="12"/>
  <c r="AO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AP3" i="12"/>
  <c r="AQ3" i="12"/>
  <c r="AT3" i="12"/>
  <c r="N4" i="12"/>
  <c r="O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P4" i="12"/>
  <c r="AQ4" i="12"/>
  <c r="AT4" i="12"/>
  <c r="F5" i="12"/>
  <c r="L5" i="12"/>
  <c r="N5" i="12"/>
  <c r="O5" i="12"/>
  <c r="Y5" i="12"/>
  <c r="AO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AP5" i="12"/>
  <c r="AQ5" i="12"/>
  <c r="AT5" i="12"/>
  <c r="F6" i="12"/>
  <c r="O6" i="12"/>
  <c r="Y6" i="12"/>
  <c r="AO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P6" i="12"/>
  <c r="AQ6" i="12"/>
  <c r="AT6" i="12"/>
  <c r="F7" i="12"/>
  <c r="O7" i="12"/>
  <c r="Y7" i="12"/>
  <c r="AO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P7" i="12"/>
  <c r="AQ7" i="12"/>
  <c r="AT7" i="12"/>
  <c r="Y8" i="12"/>
  <c r="AO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P8" i="12"/>
  <c r="AQ8" i="12"/>
  <c r="AT8" i="12"/>
  <c r="Y9" i="12"/>
  <c r="AO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P9" i="12"/>
  <c r="AQ9" i="12"/>
  <c r="AT9" i="12"/>
  <c r="Y10" i="12"/>
  <c r="AO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P10" i="12"/>
  <c r="AQ10" i="12"/>
  <c r="AT10" i="12"/>
  <c r="Y11" i="12"/>
  <c r="AO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P11" i="12"/>
  <c r="AQ11" i="12"/>
  <c r="AT11" i="12"/>
  <c r="D12" i="12"/>
  <c r="E12" i="12"/>
  <c r="N12" i="12"/>
  <c r="O12" i="12"/>
  <c r="Y12" i="12"/>
  <c r="AO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P12" i="12"/>
  <c r="AQ12" i="12"/>
  <c r="AT12" i="12"/>
  <c r="E13" i="12"/>
  <c r="H13" i="12"/>
  <c r="Y13" i="12"/>
  <c r="AO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P13" i="12"/>
  <c r="AQ13" i="12"/>
  <c r="AT13" i="12"/>
  <c r="Y14" i="12"/>
  <c r="AO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P14" i="12"/>
  <c r="AQ14" i="12"/>
  <c r="AT14" i="12"/>
  <c r="D15" i="12"/>
  <c r="E15" i="12"/>
  <c r="N15" i="12"/>
  <c r="Y15" i="12"/>
  <c r="AO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P15" i="12"/>
  <c r="AQ15" i="12"/>
  <c r="AT15" i="12"/>
  <c r="F16" i="12"/>
  <c r="G16" i="12"/>
  <c r="N16" i="12"/>
  <c r="O16" i="12"/>
  <c r="Q16" i="12"/>
  <c r="Y16" i="12"/>
  <c r="AO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P16" i="12"/>
  <c r="AQ16" i="12"/>
  <c r="AT16" i="12"/>
  <c r="Y17" i="12"/>
  <c r="AO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P17" i="12"/>
  <c r="AQ17" i="12"/>
  <c r="AT17" i="12"/>
  <c r="F18" i="12"/>
  <c r="G18" i="12"/>
  <c r="N18" i="12"/>
  <c r="O18" i="12"/>
  <c r="Y18" i="12"/>
  <c r="AO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P18" i="12"/>
  <c r="AQ18" i="12"/>
  <c r="AT18" i="12"/>
  <c r="F19" i="12"/>
  <c r="G19" i="12"/>
  <c r="N19" i="12"/>
  <c r="Y19" i="12"/>
  <c r="AO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P19" i="12"/>
  <c r="AQ19" i="12"/>
  <c r="AT19" i="12"/>
  <c r="D20" i="12"/>
  <c r="G20" i="12"/>
  <c r="N20" i="12"/>
  <c r="Y20" i="12"/>
  <c r="AO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P20" i="12"/>
  <c r="AQ20" i="12"/>
  <c r="AT20" i="12"/>
  <c r="Y21" i="12"/>
  <c r="AO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P21" i="12"/>
  <c r="AQ21" i="12"/>
  <c r="AT21" i="12"/>
  <c r="Y22" i="12"/>
  <c r="AO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P22" i="12"/>
  <c r="AQ22" i="12"/>
  <c r="AT22" i="12"/>
  <c r="Y23" i="12"/>
  <c r="AO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P23" i="12"/>
  <c r="AQ23" i="12"/>
  <c r="AT23" i="12"/>
  <c r="Y24" i="12"/>
  <c r="AO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P24" i="12"/>
  <c r="AQ24" i="12"/>
  <c r="AT24" i="12"/>
  <c r="D25" i="12"/>
  <c r="E25" i="12"/>
  <c r="Y25" i="12"/>
  <c r="AO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P25" i="12"/>
  <c r="AQ25" i="12"/>
  <c r="AT25" i="12"/>
  <c r="Y26" i="12"/>
  <c r="AO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P26" i="12"/>
  <c r="AQ26" i="12"/>
  <c r="AT26" i="12"/>
  <c r="D27" i="12"/>
  <c r="E27" i="12"/>
  <c r="O27" i="12"/>
  <c r="Y27" i="12"/>
  <c r="AO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P27" i="12"/>
  <c r="AQ27" i="12"/>
  <c r="AT27" i="12"/>
  <c r="Y28" i="12"/>
  <c r="AO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P28" i="12"/>
  <c r="AQ28" i="12"/>
  <c r="AT28" i="12"/>
  <c r="F29" i="12"/>
  <c r="O29" i="12"/>
  <c r="Y29" i="12"/>
  <c r="AO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P29" i="12"/>
  <c r="AQ29" i="12"/>
  <c r="AT29" i="12"/>
  <c r="F30" i="12"/>
  <c r="O30" i="12"/>
  <c r="Y30" i="12"/>
  <c r="AO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P30" i="12"/>
  <c r="AQ30" i="12"/>
  <c r="AT30" i="12"/>
  <c r="Y31" i="12"/>
  <c r="AO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P31" i="12"/>
  <c r="AQ31" i="12"/>
  <c r="AT31" i="12"/>
  <c r="D32" i="12"/>
  <c r="E32" i="12"/>
  <c r="H32" i="12"/>
  <c r="J32" i="12"/>
  <c r="Y32" i="12"/>
  <c r="AO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P32" i="12"/>
  <c r="AQ32" i="12"/>
  <c r="AT32" i="12"/>
  <c r="Y33" i="12"/>
  <c r="AO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P33" i="12"/>
  <c r="AQ33" i="12"/>
  <c r="AT33" i="12"/>
  <c r="D34" i="12"/>
  <c r="E34" i="12"/>
  <c r="O34" i="12"/>
  <c r="Y34" i="12"/>
  <c r="AO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P34" i="12"/>
  <c r="AQ34" i="12"/>
  <c r="AT34" i="12"/>
  <c r="Y35" i="12"/>
  <c r="AO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P35" i="12"/>
  <c r="AQ35" i="12"/>
  <c r="AT35" i="12"/>
  <c r="Y36" i="12"/>
  <c r="AO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P36" i="12"/>
  <c r="AQ36" i="12"/>
  <c r="AT36" i="12"/>
  <c r="D37" i="12"/>
  <c r="G37" i="12"/>
  <c r="Y37" i="12"/>
  <c r="AO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P37" i="12"/>
  <c r="AQ37" i="12"/>
  <c r="AT37" i="12"/>
  <c r="D38" i="12"/>
  <c r="E38" i="12"/>
  <c r="Y38" i="12"/>
  <c r="AO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AM38" i="12"/>
  <c r="AN38" i="12"/>
  <c r="AP38" i="12"/>
  <c r="AQ38" i="12"/>
  <c r="AT38" i="12"/>
  <c r="D39" i="12"/>
  <c r="E39" i="12"/>
  <c r="O39" i="12"/>
  <c r="Y39" i="12"/>
  <c r="AO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AP39" i="12"/>
  <c r="AQ39" i="12"/>
  <c r="AT39" i="12"/>
  <c r="F40" i="12"/>
  <c r="O40" i="12"/>
  <c r="Y40" i="12"/>
  <c r="AO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M40" i="12"/>
  <c r="AN40" i="12"/>
  <c r="AP40" i="12"/>
  <c r="AQ40" i="12"/>
  <c r="AT40" i="12"/>
  <c r="Y41" i="12"/>
  <c r="AO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AM41" i="12"/>
  <c r="AN41" i="12"/>
  <c r="AP41" i="12"/>
  <c r="AQ41" i="12"/>
  <c r="AT41" i="12"/>
  <c r="F42" i="12"/>
  <c r="O42" i="12"/>
  <c r="Y42" i="12"/>
  <c r="AO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P42" i="12"/>
  <c r="AQ42" i="12"/>
  <c r="AT42" i="12"/>
  <c r="F43" i="12"/>
  <c r="N43" i="12"/>
  <c r="O43" i="12"/>
  <c r="Y43" i="12"/>
  <c r="AO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AM43" i="12"/>
  <c r="AN43" i="12"/>
  <c r="AP43" i="12"/>
  <c r="AQ43" i="12"/>
  <c r="AT43" i="12"/>
  <c r="Y44" i="12"/>
  <c r="AO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AM44" i="12"/>
  <c r="AN44" i="12"/>
  <c r="AP44" i="12"/>
  <c r="AQ44" i="12"/>
  <c r="AT44" i="12"/>
  <c r="D45" i="12"/>
  <c r="E45" i="12"/>
  <c r="O45" i="12"/>
  <c r="Y45" i="12"/>
  <c r="AO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AM45" i="12"/>
  <c r="AN45" i="12"/>
  <c r="AP45" i="12"/>
  <c r="AQ45" i="12"/>
  <c r="AT45" i="12"/>
  <c r="O46" i="12"/>
  <c r="Y46" i="12"/>
  <c r="AO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P46" i="12"/>
  <c r="AQ46" i="12"/>
  <c r="AT46" i="12"/>
  <c r="Y47" i="12"/>
  <c r="AO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47" i="12"/>
  <c r="AP47" i="12"/>
  <c r="AQ47" i="12"/>
  <c r="AT47" i="12"/>
  <c r="D48" i="12"/>
  <c r="E48" i="12"/>
  <c r="G48" i="12"/>
  <c r="Y48" i="12"/>
  <c r="AO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AM48" i="12"/>
  <c r="AN48" i="12"/>
  <c r="AP48" i="12"/>
  <c r="AQ48" i="12"/>
  <c r="AT48" i="12"/>
  <c r="Y49" i="12"/>
  <c r="AO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AM49" i="12"/>
  <c r="AN49" i="12"/>
  <c r="AP49" i="12"/>
  <c r="AQ49" i="12"/>
  <c r="AT49" i="12"/>
  <c r="E2" i="12"/>
  <c r="D2" i="12"/>
  <c r="Y2" i="12"/>
  <c r="AA2" i="12"/>
  <c r="AB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AO2" i="12"/>
  <c r="AP2" i="12"/>
  <c r="AQ2" i="12"/>
  <c r="Z2" i="12"/>
  <c r="AT2" i="12"/>
  <c r="AS3" i="12"/>
  <c r="AS4" i="12"/>
  <c r="AS5" i="12"/>
  <c r="AS6" i="12"/>
  <c r="AS7" i="12"/>
  <c r="AS8" i="12"/>
  <c r="AS9" i="12"/>
  <c r="AS10" i="12"/>
  <c r="AS11" i="12"/>
  <c r="AS12" i="12"/>
  <c r="AS13" i="12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45" i="12"/>
  <c r="AS46" i="12"/>
  <c r="AS47" i="12"/>
  <c r="AS48" i="12"/>
  <c r="AS49" i="12"/>
  <c r="AS2" i="12"/>
  <c r="AR3" i="12"/>
  <c r="AR4" i="12"/>
  <c r="AR5" i="12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R21" i="12"/>
  <c r="AR22" i="12"/>
  <c r="AR23" i="12"/>
  <c r="AR24" i="12"/>
  <c r="AR25" i="12"/>
  <c r="AR26" i="12"/>
  <c r="AR27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47" i="12"/>
  <c r="AR48" i="12"/>
  <c r="AR49" i="12"/>
  <c r="AR2" i="12"/>
  <c r="G48" i="11"/>
  <c r="E48" i="11"/>
  <c r="D48" i="11"/>
  <c r="O46" i="11"/>
  <c r="O45" i="11"/>
  <c r="E45" i="11"/>
  <c r="D45" i="11"/>
  <c r="O43" i="11"/>
  <c r="N43" i="11"/>
  <c r="F43" i="11"/>
  <c r="O42" i="11"/>
  <c r="F42" i="11"/>
  <c r="O40" i="11"/>
  <c r="F40" i="11"/>
  <c r="O39" i="11"/>
  <c r="E39" i="11"/>
  <c r="D39" i="11"/>
  <c r="E38" i="11"/>
  <c r="D38" i="11"/>
  <c r="G37" i="11"/>
  <c r="D37" i="11"/>
  <c r="O34" i="11"/>
  <c r="E34" i="11"/>
  <c r="D34" i="11"/>
  <c r="J32" i="11"/>
  <c r="H32" i="11"/>
  <c r="E32" i="11"/>
  <c r="D32" i="11"/>
  <c r="O30" i="11"/>
  <c r="F30" i="11"/>
  <c r="O29" i="11"/>
  <c r="F29" i="11"/>
  <c r="O27" i="11"/>
  <c r="E27" i="11"/>
  <c r="D27" i="11"/>
  <c r="E25" i="11"/>
  <c r="D25" i="11"/>
  <c r="N20" i="11"/>
  <c r="G20" i="11"/>
  <c r="D20" i="11"/>
  <c r="N19" i="11"/>
  <c r="G19" i="11"/>
  <c r="F19" i="11"/>
  <c r="O18" i="11"/>
  <c r="N18" i="11"/>
  <c r="G18" i="11"/>
  <c r="F18" i="11"/>
  <c r="Q16" i="11"/>
  <c r="O16" i="11"/>
  <c r="N16" i="11"/>
  <c r="G16" i="11"/>
  <c r="F16" i="11"/>
  <c r="N15" i="11"/>
  <c r="E15" i="11"/>
  <c r="D15" i="11"/>
  <c r="H13" i="11"/>
  <c r="E13" i="11"/>
  <c r="O12" i="11"/>
  <c r="N12" i="11"/>
  <c r="E12" i="11"/>
  <c r="D12" i="11"/>
  <c r="O7" i="11"/>
  <c r="F7" i="11"/>
  <c r="O6" i="11"/>
  <c r="F6" i="11"/>
  <c r="O5" i="11"/>
  <c r="N5" i="11"/>
  <c r="L5" i="11"/>
  <c r="F5" i="11"/>
  <c r="O4" i="11"/>
  <c r="N4" i="11"/>
  <c r="D3" i="11"/>
  <c r="E2" i="11"/>
  <c r="D2" i="11"/>
  <c r="D2" i="2"/>
  <c r="D3" i="2"/>
  <c r="E2" i="2"/>
  <c r="L5" i="2"/>
  <c r="D12" i="2"/>
  <c r="E12" i="2"/>
  <c r="E13" i="2"/>
  <c r="H13" i="2"/>
  <c r="N12" i="2"/>
  <c r="O12" i="2"/>
  <c r="O6" i="2"/>
  <c r="O7" i="2"/>
  <c r="F6" i="2"/>
  <c r="F7" i="2"/>
  <c r="N4" i="2"/>
  <c r="N5" i="2"/>
  <c r="O4" i="2"/>
  <c r="O5" i="2"/>
  <c r="F5" i="2"/>
</calcChain>
</file>

<file path=xl/comments1.xml><?xml version="1.0" encoding="utf-8"?>
<comments xmlns="http://schemas.openxmlformats.org/spreadsheetml/2006/main">
  <authors>
    <author>Nicholas D Warren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>Nicholas D Warren:</t>
        </r>
        <r>
          <rPr>
            <sz val="9"/>
            <color indexed="81"/>
            <rFont val="Tahoma"/>
            <family val="2"/>
          </rPr>
          <t xml:space="preserve">
mainly orchardgrass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E47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This sample was double-bagged
</t>
        </r>
      </text>
    </comment>
  </commentList>
</comments>
</file>

<file path=xl/sharedStrings.xml><?xml version="1.0" encoding="utf-8"?>
<sst xmlns="http://schemas.openxmlformats.org/spreadsheetml/2006/main" count="253" uniqueCount="99">
  <si>
    <t>ODRF</t>
  </si>
  <si>
    <t>Biomass Collection</t>
  </si>
  <si>
    <t>8/28-29/12</t>
  </si>
  <si>
    <t>Methods</t>
  </si>
  <si>
    <t>Aboveground biomass collected with quadrats measuring 1 m by 25 cm</t>
  </si>
  <si>
    <t>All biomass snipped a soil surface within row and interrow on either side of row sampled</t>
  </si>
  <si>
    <t xml:space="preserve">Biomass then put into labeled paper bags and stored in a refrigerator ( C) </t>
  </si>
  <si>
    <t>Two samples per treatment for a total of 24 samples</t>
  </si>
  <si>
    <t>Orchard Grass</t>
  </si>
  <si>
    <t>Alfalfa</t>
  </si>
  <si>
    <t>Pigweed</t>
  </si>
  <si>
    <t>Lambsquarters</t>
  </si>
  <si>
    <t>ODRF Biomass</t>
  </si>
  <si>
    <t>Sampled: 6.14.2012</t>
  </si>
  <si>
    <t>Weights in grams, 50cm x 50 cm quadrat</t>
  </si>
  <si>
    <t>Reviewed 7.24.2012</t>
  </si>
  <si>
    <t>Bag #</t>
    <phoneticPr fontId="0" type="noConversion"/>
  </si>
  <si>
    <t>Clover</t>
  </si>
  <si>
    <t>Corn Speedwell</t>
  </si>
  <si>
    <t>Dandelion</t>
  </si>
  <si>
    <t>Grasses</t>
  </si>
  <si>
    <t>Horse Weed</t>
  </si>
  <si>
    <t>Lambs Quarters</t>
  </si>
  <si>
    <t>Oxalis</t>
  </si>
  <si>
    <t>Sheppards Purse</t>
  </si>
  <si>
    <t>&lt;0.01</t>
  </si>
  <si>
    <t>T1</t>
  </si>
  <si>
    <t>Mostly orchard grass, alfalfa, clover, and unknown grass #2. Shorter/less biomass over all.</t>
  </si>
  <si>
    <t>T2</t>
  </si>
  <si>
    <t>No alfalfa, clover, orchard grass or alfalfa. More pigweed, crabgrass and velvetleaf. Weeds over all much larger/taller</t>
  </si>
  <si>
    <t>T3</t>
  </si>
  <si>
    <t>Mostly crabgrass, pigweed, some green foxtail, lambsquarters. No orchard grass, alfalfa, clover…</t>
  </si>
  <si>
    <t>T4</t>
  </si>
  <si>
    <t>Alfalfa, clover, unknown grass #2, green foxtail, orchard grass, crab grass, lambsquarters (small amounts of each).</t>
  </si>
  <si>
    <t>T5</t>
  </si>
  <si>
    <t>T6</t>
  </si>
  <si>
    <t>Mostly orchard grass, some lambsquarters, alfalfa, clover, unknown grass #2, wood sorrel, crab grass</t>
  </si>
  <si>
    <t>Weed List</t>
  </si>
  <si>
    <t>White Campion</t>
  </si>
  <si>
    <t>Lamsquarters</t>
  </si>
  <si>
    <t>Crabgrass</t>
  </si>
  <si>
    <t>Green Foxtail</t>
  </si>
  <si>
    <t>Velvetleaf</t>
  </si>
  <si>
    <t>Prostrate Knotweed</t>
  </si>
  <si>
    <t>Wood Sorrel</t>
  </si>
  <si>
    <t>Hedge Bindweed</t>
  </si>
  <si>
    <t>Tufted Lovegrass</t>
  </si>
  <si>
    <t>Unknown 2</t>
  </si>
  <si>
    <t>Unknown 1</t>
  </si>
  <si>
    <t>Unknown 3</t>
  </si>
  <si>
    <t>Unknown 4</t>
  </si>
  <si>
    <t>Unknown 5</t>
  </si>
  <si>
    <t>Prostrate knotweed?</t>
  </si>
  <si>
    <t>Grass with clasping auricles, woody stem</t>
  </si>
  <si>
    <t>Broad leaf…</t>
  </si>
  <si>
    <t>Wispy grass</t>
  </si>
  <si>
    <t>Grass with foxtail-like seed head</t>
  </si>
  <si>
    <t>Unkn #2</t>
  </si>
  <si>
    <t xml:space="preserve"> </t>
  </si>
  <si>
    <t>unkn</t>
  </si>
  <si>
    <t>Unkn #5</t>
  </si>
  <si>
    <t>Unkn #3</t>
  </si>
  <si>
    <t>Unkn #4</t>
  </si>
  <si>
    <t>&lt;.01</t>
  </si>
  <si>
    <t>Treatment</t>
  </si>
  <si>
    <t>Block</t>
  </si>
  <si>
    <t>Bag</t>
  </si>
  <si>
    <t>Total Biomass</t>
  </si>
  <si>
    <t>Sp. Richness</t>
  </si>
  <si>
    <t>% Orchard Grass</t>
  </si>
  <si>
    <t>% Alfalfa</t>
  </si>
  <si>
    <t>%Pigweed</t>
  </si>
  <si>
    <t>% Lambsquarters</t>
  </si>
  <si>
    <t>% Clover</t>
  </si>
  <si>
    <t>% unkn</t>
  </si>
  <si>
    <t>% Unkn #2</t>
  </si>
  <si>
    <t>% Unkn #3</t>
  </si>
  <si>
    <t>% Unkn #4</t>
  </si>
  <si>
    <t>% Unkn #5</t>
  </si>
  <si>
    <t>% Green Foxtail</t>
  </si>
  <si>
    <t>% Crabgrass</t>
  </si>
  <si>
    <t>% Wood Sorrel</t>
  </si>
  <si>
    <t>% Velvetleaf</t>
  </si>
  <si>
    <t>% Prostrate Knotweed</t>
  </si>
  <si>
    <t>% Hedge Bindweed</t>
  </si>
  <si>
    <t>% White Campion</t>
  </si>
  <si>
    <t>%Tufted Lovegrass</t>
  </si>
  <si>
    <t>% Total Forbes</t>
  </si>
  <si>
    <t>% Total Grass</t>
  </si>
  <si>
    <t>Count</t>
  </si>
  <si>
    <t>Biomass (g)</t>
  </si>
  <si>
    <t>Biomass with bag</t>
  </si>
  <si>
    <t>Treat.</t>
  </si>
  <si>
    <t>Total</t>
  </si>
  <si>
    <t xml:space="preserve">Total </t>
  </si>
  <si>
    <t>Total Forbes</t>
  </si>
  <si>
    <t>Total Grasses</t>
  </si>
  <si>
    <t>Treat</t>
  </si>
  <si>
    <t>Corn Biomass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</si>
</sst>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E17" sqref="E17"/>
    </sheetView>
  </sheetViews>
  <sheetFormatPr baseColWidth="10" defaultColWidth="8.83203125" defaultRowHeight="14" x14ac:dyDescent="0"/>
  <sheetData>
    <row r="1" spans="1:10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5" t="s">
        <v>13</v>
      </c>
      <c r="B2" s="6"/>
      <c r="C2" s="6"/>
      <c r="D2" s="6"/>
      <c r="E2" s="6"/>
      <c r="F2" s="6"/>
      <c r="G2" s="6"/>
      <c r="H2" s="6"/>
      <c r="I2" s="6"/>
      <c r="J2" s="6"/>
    </row>
    <row r="3" spans="1:10">
      <c r="A3" s="5" t="s">
        <v>14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7" t="s">
        <v>15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8" t="s">
        <v>16</v>
      </c>
      <c r="B10" s="8" t="s">
        <v>9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8" t="s">
        <v>23</v>
      </c>
      <c r="J10" s="8" t="s">
        <v>24</v>
      </c>
    </row>
    <row r="11" spans="1:10">
      <c r="A11" s="8">
        <v>1</v>
      </c>
      <c r="B11" s="9">
        <v>8.2100000000000009</v>
      </c>
      <c r="C11" s="10">
        <v>9.2200000000000006</v>
      </c>
      <c r="D11" s="11">
        <v>0</v>
      </c>
      <c r="E11" s="11">
        <v>3.18</v>
      </c>
      <c r="F11" s="10">
        <v>41.86</v>
      </c>
      <c r="G11" s="10">
        <v>1.43</v>
      </c>
      <c r="H11" s="12">
        <v>0.08</v>
      </c>
      <c r="I11" s="12">
        <v>0.01</v>
      </c>
      <c r="J11" s="12">
        <v>1.35</v>
      </c>
    </row>
    <row r="12" spans="1:10">
      <c r="A12" s="8">
        <v>2</v>
      </c>
      <c r="B12" s="9">
        <v>15.4</v>
      </c>
      <c r="C12" s="9">
        <v>7.76</v>
      </c>
      <c r="D12" s="9">
        <v>0</v>
      </c>
      <c r="E12" s="9">
        <v>0</v>
      </c>
      <c r="F12" s="9">
        <v>30.09</v>
      </c>
      <c r="G12" s="9" t="s">
        <v>25</v>
      </c>
      <c r="H12" s="9">
        <v>0</v>
      </c>
      <c r="I12" s="9">
        <v>0.01</v>
      </c>
      <c r="J12" s="9">
        <v>1.7</v>
      </c>
    </row>
    <row r="13" spans="1:10">
      <c r="A13" s="8">
        <v>3</v>
      </c>
      <c r="B13" s="9">
        <v>15.43</v>
      </c>
      <c r="C13" s="9">
        <v>21.58</v>
      </c>
      <c r="D13" s="9">
        <v>0</v>
      </c>
      <c r="E13" s="9">
        <v>0</v>
      </c>
      <c r="F13" s="9">
        <v>13.63</v>
      </c>
      <c r="G13" s="9">
        <v>0</v>
      </c>
      <c r="H13" s="13">
        <v>0</v>
      </c>
      <c r="I13" s="13">
        <v>0.03</v>
      </c>
      <c r="J13" s="13">
        <v>5.74</v>
      </c>
    </row>
    <row r="14" spans="1:10">
      <c r="A14" s="8">
        <v>4</v>
      </c>
      <c r="B14" s="9">
        <v>13.83</v>
      </c>
      <c r="C14" s="9">
        <v>10.29</v>
      </c>
      <c r="D14" s="9">
        <v>0.02</v>
      </c>
      <c r="E14" s="9">
        <v>0</v>
      </c>
      <c r="F14" s="9">
        <v>13</v>
      </c>
      <c r="G14" s="9">
        <v>0</v>
      </c>
      <c r="H14" s="13">
        <v>0</v>
      </c>
      <c r="I14" s="13">
        <v>0</v>
      </c>
      <c r="J14" s="13">
        <v>0.01</v>
      </c>
    </row>
    <row r="15" spans="1:10">
      <c r="A15" s="8">
        <v>5</v>
      </c>
      <c r="B15" s="9">
        <v>34.96</v>
      </c>
      <c r="C15" s="9">
        <v>0.86</v>
      </c>
      <c r="D15" s="9" t="s">
        <v>25</v>
      </c>
      <c r="E15" s="9">
        <v>0.53</v>
      </c>
      <c r="F15" s="9">
        <v>19.77</v>
      </c>
      <c r="G15" s="9">
        <v>0.54</v>
      </c>
      <c r="H15" s="13">
        <v>0</v>
      </c>
      <c r="I15" s="13">
        <v>0</v>
      </c>
      <c r="J15" s="13">
        <v>0</v>
      </c>
    </row>
    <row r="16" spans="1:10">
      <c r="A16" s="8">
        <v>6</v>
      </c>
      <c r="B16" s="9">
        <v>18.309999999999999</v>
      </c>
      <c r="C16" s="9">
        <v>13.05</v>
      </c>
      <c r="D16" s="9">
        <v>0.25</v>
      </c>
      <c r="E16" s="9">
        <v>0</v>
      </c>
      <c r="F16" s="9">
        <v>24.08</v>
      </c>
      <c r="G16" s="9">
        <v>0</v>
      </c>
      <c r="H16" s="9">
        <v>0.3</v>
      </c>
      <c r="I16" s="9">
        <v>0.04</v>
      </c>
      <c r="J16" s="9">
        <v>0.19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selection activeCell="O1" sqref="O1"/>
    </sheetView>
  </sheetViews>
  <sheetFormatPr baseColWidth="10" defaultColWidth="8.83203125" defaultRowHeight="14" x14ac:dyDescent="0"/>
  <sheetData>
    <row r="1" spans="1:27">
      <c r="A1" t="s">
        <v>65</v>
      </c>
      <c r="B1" t="s">
        <v>64</v>
      </c>
      <c r="C1" t="s">
        <v>66</v>
      </c>
      <c r="D1" t="s">
        <v>67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t="s">
        <v>83</v>
      </c>
      <c r="T1" t="s">
        <v>84</v>
      </c>
      <c r="U1" t="s">
        <v>85</v>
      </c>
      <c r="V1" t="s">
        <v>86</v>
      </c>
      <c r="W1" t="s">
        <v>88</v>
      </c>
      <c r="X1" t="s">
        <v>87</v>
      </c>
      <c r="Y1" t="s">
        <v>69</v>
      </c>
      <c r="Z1" t="s">
        <v>70</v>
      </c>
      <c r="AA1" t="s">
        <v>68</v>
      </c>
    </row>
    <row r="2" spans="1:27">
      <c r="A2">
        <v>1</v>
      </c>
      <c r="B2">
        <v>1</v>
      </c>
      <c r="C2">
        <v>1</v>
      </c>
      <c r="D2">
        <v>108.46000000000001</v>
      </c>
      <c r="E2">
        <v>77.724506730591912</v>
      </c>
      <c r="F2">
        <v>17.084639498432601</v>
      </c>
      <c r="G2">
        <v>0</v>
      </c>
      <c r="H2">
        <v>0</v>
      </c>
      <c r="I2">
        <v>1.3922183293380046</v>
      </c>
      <c r="J2">
        <v>0</v>
      </c>
      <c r="K2">
        <v>3.0518163378203944</v>
      </c>
      <c r="L2">
        <v>0</v>
      </c>
      <c r="M2">
        <v>0</v>
      </c>
      <c r="N2">
        <v>0.6085192697768762</v>
      </c>
      <c r="O2">
        <v>0</v>
      </c>
      <c r="P2">
        <v>0.13829983404019913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81.523142172229385</v>
      </c>
      <c r="X2">
        <v>18.476857827770605</v>
      </c>
      <c r="Y2">
        <v>15.752018715132399</v>
      </c>
      <c r="Z2">
        <v>0</v>
      </c>
      <c r="AA2">
        <v>6</v>
      </c>
    </row>
    <row r="3" spans="1:27">
      <c r="A3">
        <v>1</v>
      </c>
      <c r="B3">
        <v>1</v>
      </c>
      <c r="C3">
        <v>2</v>
      </c>
      <c r="D3">
        <v>86.89</v>
      </c>
      <c r="E3">
        <v>81.965703763378983</v>
      </c>
      <c r="F3">
        <v>13.879617907699391</v>
      </c>
      <c r="G3">
        <v>0</v>
      </c>
      <c r="H3">
        <v>0</v>
      </c>
      <c r="I3">
        <v>0.29922891011623892</v>
      </c>
      <c r="J3">
        <v>0</v>
      </c>
      <c r="K3">
        <v>2.0370583496374728</v>
      </c>
      <c r="L3">
        <v>0</v>
      </c>
      <c r="M3">
        <v>0</v>
      </c>
      <c r="N3">
        <v>1.599723788698354</v>
      </c>
      <c r="O3">
        <v>0</v>
      </c>
      <c r="P3">
        <v>6.9052825411439755E-2</v>
      </c>
      <c r="Q3">
        <v>0</v>
      </c>
      <c r="R3">
        <v>0</v>
      </c>
      <c r="S3">
        <v>0</v>
      </c>
      <c r="T3">
        <v>0</v>
      </c>
      <c r="U3">
        <v>0.14961445505811946</v>
      </c>
      <c r="V3">
        <v>0</v>
      </c>
      <c r="W3">
        <v>85.671538727126247</v>
      </c>
      <c r="X3">
        <v>14.328461272873749</v>
      </c>
      <c r="Y3">
        <v>15.973780535964313</v>
      </c>
      <c r="Z3">
        <v>0</v>
      </c>
      <c r="AA3">
        <v>7</v>
      </c>
    </row>
    <row r="4" spans="1:27">
      <c r="A4">
        <v>1</v>
      </c>
      <c r="B4">
        <v>2</v>
      </c>
      <c r="C4">
        <v>1</v>
      </c>
      <c r="D4">
        <v>79.100000000000009</v>
      </c>
      <c r="E4">
        <v>0</v>
      </c>
      <c r="F4">
        <v>0</v>
      </c>
      <c r="G4">
        <v>0.40455120101137798</v>
      </c>
      <c r="H4">
        <v>1.9595448798988619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22.705436156763589</v>
      </c>
      <c r="P4">
        <v>74.930467762326174</v>
      </c>
      <c r="Q4">
        <v>0</v>
      </c>
      <c r="R4">
        <v>0</v>
      </c>
      <c r="S4">
        <v>0</v>
      </c>
      <c r="T4">
        <v>0.01</v>
      </c>
      <c r="U4">
        <v>0</v>
      </c>
      <c r="V4">
        <v>0</v>
      </c>
      <c r="W4">
        <v>97.63590391908977</v>
      </c>
      <c r="X4">
        <v>2.37409608091024</v>
      </c>
      <c r="Y4">
        <v>0</v>
      </c>
      <c r="Z4">
        <v>0.51144273199921353</v>
      </c>
      <c r="AA4">
        <v>5</v>
      </c>
    </row>
    <row r="5" spans="1:27">
      <c r="A5">
        <v>1</v>
      </c>
      <c r="B5">
        <v>2</v>
      </c>
      <c r="C5">
        <v>2</v>
      </c>
      <c r="D5">
        <v>72.100000000000009</v>
      </c>
      <c r="E5">
        <v>0</v>
      </c>
      <c r="F5">
        <v>0</v>
      </c>
      <c r="G5">
        <v>2.7184466019417473</v>
      </c>
      <c r="H5">
        <v>2.8987517337031896</v>
      </c>
      <c r="I5">
        <v>0</v>
      </c>
      <c r="J5">
        <v>0</v>
      </c>
      <c r="K5">
        <v>0</v>
      </c>
      <c r="L5">
        <v>6.9348127600554782E-2</v>
      </c>
      <c r="M5">
        <v>2.7739251040221911</v>
      </c>
      <c r="N5">
        <v>0</v>
      </c>
      <c r="O5">
        <v>3.2593619972260743</v>
      </c>
      <c r="P5">
        <v>88.196948682385568</v>
      </c>
      <c r="Q5">
        <v>0</v>
      </c>
      <c r="R5">
        <v>8.3217753120665719E-2</v>
      </c>
      <c r="S5">
        <v>0</v>
      </c>
      <c r="T5">
        <v>0</v>
      </c>
      <c r="U5">
        <v>0</v>
      </c>
      <c r="V5">
        <v>0</v>
      </c>
      <c r="W5">
        <v>91.456310679611647</v>
      </c>
      <c r="X5">
        <v>8.5436893203883493</v>
      </c>
      <c r="Y5">
        <v>0</v>
      </c>
      <c r="Z5">
        <v>3.7703836365350165</v>
      </c>
      <c r="AA5">
        <v>7</v>
      </c>
    </row>
    <row r="6" spans="1:27">
      <c r="A6">
        <v>1</v>
      </c>
      <c r="B6">
        <v>3</v>
      </c>
      <c r="C6">
        <v>1</v>
      </c>
      <c r="D6">
        <v>105.39</v>
      </c>
      <c r="E6">
        <v>0</v>
      </c>
      <c r="F6">
        <v>0</v>
      </c>
      <c r="G6">
        <v>20.343486099250406</v>
      </c>
      <c r="H6">
        <v>0.66419963943448146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4.5924660783755575</v>
      </c>
      <c r="P6">
        <v>74.39984818293955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78.992314261315101</v>
      </c>
      <c r="X6">
        <v>21.007685738684888</v>
      </c>
      <c r="Y6">
        <v>0</v>
      </c>
      <c r="Z6">
        <v>19.303051617089292</v>
      </c>
      <c r="AA6">
        <v>4</v>
      </c>
    </row>
    <row r="7" spans="1:27">
      <c r="A7">
        <v>1</v>
      </c>
      <c r="B7">
        <v>3</v>
      </c>
      <c r="C7">
        <v>2</v>
      </c>
      <c r="D7">
        <v>126.77000000000001</v>
      </c>
      <c r="E7">
        <v>0</v>
      </c>
      <c r="F7">
        <v>0</v>
      </c>
      <c r="G7">
        <v>8.7875680366017193</v>
      </c>
      <c r="H7">
        <v>2.6820225605427148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1.7117614577581444</v>
      </c>
      <c r="P7">
        <v>86.81864794509741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88.530409402855554</v>
      </c>
      <c r="X7">
        <v>11.469590597144434</v>
      </c>
      <c r="Y7">
        <v>0</v>
      </c>
      <c r="Z7">
        <v>6.9318987430793708</v>
      </c>
      <c r="AA7">
        <v>4</v>
      </c>
    </row>
    <row r="8" spans="1:27">
      <c r="A8">
        <v>1</v>
      </c>
      <c r="B8">
        <v>4</v>
      </c>
      <c r="C8">
        <v>1</v>
      </c>
      <c r="D8">
        <v>70</v>
      </c>
      <c r="E8">
        <v>80.642857142857153</v>
      </c>
      <c r="F8">
        <v>2.3285714285714283</v>
      </c>
      <c r="G8">
        <v>0</v>
      </c>
      <c r="H8">
        <v>0</v>
      </c>
      <c r="I8">
        <v>2.9285714285714284</v>
      </c>
      <c r="J8">
        <v>0</v>
      </c>
      <c r="K8">
        <v>0</v>
      </c>
      <c r="L8">
        <v>0</v>
      </c>
      <c r="M8">
        <v>0</v>
      </c>
      <c r="N8">
        <v>0</v>
      </c>
      <c r="O8">
        <v>3.628571428571429</v>
      </c>
      <c r="P8">
        <v>10.471428571428572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94.742857142857162</v>
      </c>
      <c r="X8">
        <v>5.2571428571428562</v>
      </c>
      <c r="Y8">
        <v>3.3265306122448974</v>
      </c>
      <c r="Z8">
        <v>0</v>
      </c>
      <c r="AA8">
        <v>5</v>
      </c>
    </row>
    <row r="9" spans="1:27">
      <c r="A9">
        <v>1</v>
      </c>
      <c r="B9">
        <v>4</v>
      </c>
      <c r="C9">
        <v>2</v>
      </c>
      <c r="D9">
        <v>56.769999999999996</v>
      </c>
      <c r="E9">
        <v>58.217368328342431</v>
      </c>
      <c r="F9">
        <v>10.392813105513476</v>
      </c>
      <c r="G9">
        <v>2.4132464329751633</v>
      </c>
      <c r="H9">
        <v>0</v>
      </c>
      <c r="I9">
        <v>10.287123480711644</v>
      </c>
      <c r="J9">
        <v>0</v>
      </c>
      <c r="K9">
        <v>0.31706887440549586</v>
      </c>
      <c r="L9">
        <v>0</v>
      </c>
      <c r="M9">
        <v>0</v>
      </c>
      <c r="N9">
        <v>3.9281310551347546</v>
      </c>
      <c r="O9">
        <v>4.2099700546063064</v>
      </c>
      <c r="P9">
        <v>9.8467500440373446</v>
      </c>
      <c r="Q9">
        <v>0</v>
      </c>
      <c r="R9">
        <v>0</v>
      </c>
      <c r="S9">
        <v>0.38752862427338386</v>
      </c>
      <c r="T9">
        <v>0</v>
      </c>
      <c r="U9">
        <v>0</v>
      </c>
      <c r="V9">
        <v>0</v>
      </c>
      <c r="W9">
        <v>76.519288356526332</v>
      </c>
      <c r="X9">
        <v>23.480711643473668</v>
      </c>
      <c r="Y9">
        <v>18.30687529595469</v>
      </c>
      <c r="Z9">
        <v>4.2509185009250725</v>
      </c>
      <c r="AA9">
        <v>9</v>
      </c>
    </row>
    <row r="10" spans="1:27">
      <c r="A10">
        <v>1</v>
      </c>
      <c r="B10">
        <v>5</v>
      </c>
      <c r="C10">
        <v>1</v>
      </c>
      <c r="D10">
        <v>72.969999999999985</v>
      </c>
      <c r="E10">
        <v>30.642729888995486</v>
      </c>
      <c r="F10">
        <v>1.5759901329313419</v>
      </c>
      <c r="G10">
        <v>2.7956694531999458</v>
      </c>
      <c r="H10">
        <v>0</v>
      </c>
      <c r="I10">
        <v>1.8363711114156509</v>
      </c>
      <c r="J10">
        <v>0</v>
      </c>
      <c r="K10">
        <v>0.45224064684116771</v>
      </c>
      <c r="L10">
        <v>0</v>
      </c>
      <c r="M10">
        <v>0</v>
      </c>
      <c r="N10">
        <v>0</v>
      </c>
      <c r="O10">
        <v>11.484171577360563</v>
      </c>
      <c r="P10">
        <v>48.663834452514735</v>
      </c>
      <c r="Q10">
        <v>0</v>
      </c>
      <c r="R10">
        <v>0</v>
      </c>
      <c r="S10">
        <v>1.7404412772372213</v>
      </c>
      <c r="T10">
        <v>1.3704262025489931E-2</v>
      </c>
      <c r="U10">
        <v>0.1370426202548993</v>
      </c>
      <c r="V10">
        <v>0.65780457722351671</v>
      </c>
      <c r="W10">
        <v>91.900781142935472</v>
      </c>
      <c r="X10">
        <v>8.0992188570645496</v>
      </c>
      <c r="Y10">
        <v>2.1597781731277816</v>
      </c>
      <c r="Z10">
        <v>3.8312586723310211</v>
      </c>
      <c r="AA10">
        <v>11</v>
      </c>
    </row>
    <row r="11" spans="1:27">
      <c r="A11">
        <v>1</v>
      </c>
      <c r="B11">
        <v>5</v>
      </c>
      <c r="C11">
        <v>2</v>
      </c>
      <c r="D11">
        <v>84.75</v>
      </c>
      <c r="E11">
        <v>67.091445427728615</v>
      </c>
      <c r="F11">
        <v>7.1032448377581119</v>
      </c>
      <c r="G11">
        <v>0</v>
      </c>
      <c r="H11">
        <v>0</v>
      </c>
      <c r="I11">
        <v>4.0235988200589974</v>
      </c>
      <c r="J11">
        <v>0.10619469026548671</v>
      </c>
      <c r="K11">
        <v>0.3775811209439528</v>
      </c>
      <c r="L11">
        <v>0</v>
      </c>
      <c r="M11">
        <v>0</v>
      </c>
      <c r="N11">
        <v>0</v>
      </c>
      <c r="O11">
        <v>5.7463126843657824</v>
      </c>
      <c r="P11">
        <v>15.551622418879054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88.766961651917399</v>
      </c>
      <c r="X11">
        <v>11.233038348082596</v>
      </c>
      <c r="Y11">
        <v>8.3814098380626678</v>
      </c>
      <c r="Z11">
        <v>0</v>
      </c>
      <c r="AA11">
        <v>7</v>
      </c>
    </row>
    <row r="12" spans="1:27">
      <c r="A12">
        <v>1</v>
      </c>
      <c r="B12">
        <v>6</v>
      </c>
      <c r="C12">
        <v>1</v>
      </c>
      <c r="D12">
        <v>77.23</v>
      </c>
      <c r="E12">
        <v>14.294963097242002</v>
      </c>
      <c r="F12">
        <v>25.184513789977991</v>
      </c>
      <c r="G12">
        <v>0</v>
      </c>
      <c r="H12">
        <v>0</v>
      </c>
      <c r="I12">
        <v>1.5279036643791271</v>
      </c>
      <c r="J12">
        <v>0</v>
      </c>
      <c r="K12">
        <v>1.1912469247701669</v>
      </c>
      <c r="L12">
        <v>0</v>
      </c>
      <c r="M12">
        <v>0</v>
      </c>
      <c r="N12">
        <v>0</v>
      </c>
      <c r="O12">
        <v>4.5966593292761866</v>
      </c>
      <c r="P12">
        <v>52.052311278000772</v>
      </c>
      <c r="Q12">
        <v>0</v>
      </c>
      <c r="R12">
        <v>0.9322802019940436</v>
      </c>
      <c r="S12">
        <v>0.22012171435970479</v>
      </c>
      <c r="T12">
        <v>0</v>
      </c>
      <c r="U12">
        <v>0</v>
      </c>
      <c r="V12">
        <v>0</v>
      </c>
      <c r="W12">
        <v>72.135180629289124</v>
      </c>
      <c r="X12">
        <v>27.864819370710869</v>
      </c>
      <c r="Y12">
        <v>32.60975500450342</v>
      </c>
      <c r="Z12">
        <v>0</v>
      </c>
      <c r="AA12">
        <v>8</v>
      </c>
    </row>
    <row r="13" spans="1:27">
      <c r="A13">
        <v>1</v>
      </c>
      <c r="B13">
        <v>6</v>
      </c>
      <c r="C13">
        <v>2</v>
      </c>
      <c r="D13">
        <v>83.69</v>
      </c>
      <c r="E13">
        <v>75.098578085792809</v>
      </c>
      <c r="F13">
        <v>13.848727446528859</v>
      </c>
      <c r="G13">
        <v>0</v>
      </c>
      <c r="H13">
        <v>0</v>
      </c>
      <c r="I13">
        <v>3.3934759230493485</v>
      </c>
      <c r="J13">
        <v>0</v>
      </c>
      <c r="K13">
        <v>1.2187836061656112</v>
      </c>
      <c r="L13">
        <v>0</v>
      </c>
      <c r="M13">
        <v>0</v>
      </c>
      <c r="N13">
        <v>0</v>
      </c>
      <c r="O13">
        <v>0.64523837973473541</v>
      </c>
      <c r="P13">
        <v>5.6398613932369459</v>
      </c>
      <c r="Q13">
        <v>0</v>
      </c>
      <c r="R13">
        <v>0</v>
      </c>
      <c r="S13">
        <v>0.15533516549169554</v>
      </c>
      <c r="T13">
        <v>0</v>
      </c>
      <c r="U13">
        <v>0</v>
      </c>
      <c r="V13">
        <v>0</v>
      </c>
      <c r="W13">
        <v>82.602461464930101</v>
      </c>
      <c r="X13">
        <v>17.397538535069902</v>
      </c>
      <c r="Y13">
        <v>16.547648998122668</v>
      </c>
      <c r="Z13">
        <v>0</v>
      </c>
      <c r="AA13">
        <v>7</v>
      </c>
    </row>
    <row r="14" spans="1:27">
      <c r="A14">
        <v>2</v>
      </c>
      <c r="B14">
        <v>1</v>
      </c>
      <c r="C14">
        <v>1</v>
      </c>
      <c r="D14">
        <v>56.239999999999995</v>
      </c>
      <c r="E14">
        <v>0</v>
      </c>
      <c r="F14">
        <v>33.268136557610248</v>
      </c>
      <c r="G14">
        <v>0</v>
      </c>
      <c r="H14">
        <v>0</v>
      </c>
      <c r="I14">
        <v>16.447368421052634</v>
      </c>
      <c r="J14">
        <v>0</v>
      </c>
      <c r="K14">
        <v>41.696301564722624</v>
      </c>
      <c r="L14">
        <v>0</v>
      </c>
      <c r="M14">
        <v>0</v>
      </c>
      <c r="N14">
        <v>0.48008534850640122</v>
      </c>
      <c r="O14">
        <v>1.7247510668563302</v>
      </c>
      <c r="P14">
        <v>6.3833570412517791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50.284495021337136</v>
      </c>
      <c r="X14">
        <v>49.715504978662878</v>
      </c>
      <c r="Y14">
        <v>59.153870123773565</v>
      </c>
      <c r="Z14">
        <v>0</v>
      </c>
      <c r="AA14">
        <v>6</v>
      </c>
    </row>
    <row r="15" spans="1:27">
      <c r="A15">
        <v>2</v>
      </c>
      <c r="B15">
        <v>1</v>
      </c>
      <c r="C15">
        <v>2</v>
      </c>
      <c r="D15">
        <v>72.69</v>
      </c>
      <c r="E15">
        <v>59.801898472967395</v>
      </c>
      <c r="F15">
        <v>18.035493190260006</v>
      </c>
      <c r="G15">
        <v>0</v>
      </c>
      <c r="H15">
        <v>0</v>
      </c>
      <c r="I15">
        <v>1.1555922410235244</v>
      </c>
      <c r="J15">
        <v>0</v>
      </c>
      <c r="K15">
        <v>0</v>
      </c>
      <c r="L15">
        <v>0</v>
      </c>
      <c r="M15">
        <v>0</v>
      </c>
      <c r="N15">
        <v>0</v>
      </c>
      <c r="O15">
        <v>1.6646031090934104</v>
      </c>
      <c r="P15">
        <v>3.4805337735589492</v>
      </c>
      <c r="Q15">
        <v>0.11005640390700236</v>
      </c>
      <c r="R15">
        <v>0</v>
      </c>
      <c r="S15">
        <v>0</v>
      </c>
      <c r="T15">
        <v>0</v>
      </c>
      <c r="U15">
        <v>15.751822809189708</v>
      </c>
      <c r="V15">
        <v>0</v>
      </c>
      <c r="W15">
        <v>64.947035355619761</v>
      </c>
      <c r="X15">
        <v>35.052964644380239</v>
      </c>
      <c r="Y15">
        <v>24.811519040115567</v>
      </c>
      <c r="Z15">
        <v>0</v>
      </c>
      <c r="AA15">
        <v>7</v>
      </c>
    </row>
    <row r="16" spans="1:27">
      <c r="A16">
        <v>2</v>
      </c>
      <c r="B16">
        <v>2</v>
      </c>
      <c r="C16">
        <v>1</v>
      </c>
      <c r="D16">
        <v>113.33</v>
      </c>
      <c r="E16">
        <v>0</v>
      </c>
      <c r="F16">
        <v>0</v>
      </c>
      <c r="G16">
        <v>17.59463513632754</v>
      </c>
      <c r="H16">
        <v>9.6267537280508257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48.319068207888471</v>
      </c>
      <c r="P16">
        <v>19.835877525809583</v>
      </c>
      <c r="Q16">
        <v>0</v>
      </c>
      <c r="R16">
        <v>4.6236654019235868</v>
      </c>
      <c r="S16">
        <v>0</v>
      </c>
      <c r="T16">
        <v>0</v>
      </c>
      <c r="U16">
        <v>0</v>
      </c>
      <c r="V16">
        <v>0</v>
      </c>
      <c r="W16">
        <v>68.154945733698057</v>
      </c>
      <c r="X16">
        <v>31.84505426630195</v>
      </c>
      <c r="Y16">
        <v>0</v>
      </c>
      <c r="Z16">
        <v>15.525134683073802</v>
      </c>
      <c r="AA16">
        <v>5</v>
      </c>
    </row>
    <row r="17" spans="1:27">
      <c r="A17">
        <v>2</v>
      </c>
      <c r="B17">
        <v>2</v>
      </c>
      <c r="C17">
        <v>2</v>
      </c>
      <c r="D17">
        <v>121.28999999999999</v>
      </c>
      <c r="E17">
        <v>0</v>
      </c>
      <c r="F17">
        <v>0</v>
      </c>
      <c r="G17">
        <v>19.284359798829254</v>
      </c>
      <c r="H17">
        <v>6.5710281144364755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47.637892653969828</v>
      </c>
      <c r="P17">
        <v>24.54448017148982</v>
      </c>
      <c r="Q17">
        <v>0</v>
      </c>
      <c r="R17">
        <v>1.9622392612746311</v>
      </c>
      <c r="S17">
        <v>0</v>
      </c>
      <c r="T17">
        <v>0</v>
      </c>
      <c r="U17">
        <v>0</v>
      </c>
      <c r="V17">
        <v>0</v>
      </c>
      <c r="W17">
        <v>72.182372825459652</v>
      </c>
      <c r="X17">
        <v>27.817627174540362</v>
      </c>
      <c r="Y17">
        <v>0</v>
      </c>
      <c r="Z17">
        <v>15.899381481432314</v>
      </c>
      <c r="AA17">
        <v>5</v>
      </c>
    </row>
    <row r="18" spans="1:27">
      <c r="A18">
        <v>2</v>
      </c>
      <c r="B18">
        <v>3</v>
      </c>
      <c r="C18">
        <v>1</v>
      </c>
      <c r="D18">
        <v>113.79000000000003</v>
      </c>
      <c r="E18">
        <v>0</v>
      </c>
      <c r="F18">
        <v>0</v>
      </c>
      <c r="G18">
        <v>35.890675806309886</v>
      </c>
      <c r="H18">
        <v>5.3255997890851559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24.193690130942954</v>
      </c>
      <c r="P18">
        <v>34.414271904385259</v>
      </c>
      <c r="Q18">
        <v>0</v>
      </c>
      <c r="R18">
        <v>0.1757623692767378</v>
      </c>
      <c r="S18">
        <v>0</v>
      </c>
      <c r="T18">
        <v>0</v>
      </c>
      <c r="U18">
        <v>0</v>
      </c>
      <c r="V18">
        <v>0</v>
      </c>
      <c r="W18">
        <v>58.607962035328214</v>
      </c>
      <c r="X18">
        <v>41.392037964671779</v>
      </c>
      <c r="Y18">
        <v>0</v>
      </c>
      <c r="Z18">
        <v>31.541151073301588</v>
      </c>
      <c r="AA18">
        <v>5</v>
      </c>
    </row>
    <row r="19" spans="1:27">
      <c r="A19">
        <v>2</v>
      </c>
      <c r="B19">
        <v>3</v>
      </c>
      <c r="C19">
        <v>2</v>
      </c>
      <c r="D19">
        <v>70.17</v>
      </c>
      <c r="E19">
        <v>0</v>
      </c>
      <c r="F19">
        <v>0</v>
      </c>
      <c r="G19">
        <v>42.325780247969206</v>
      </c>
      <c r="H19">
        <v>3.2777540259370261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17.628616217756882</v>
      </c>
      <c r="P19">
        <v>36.497078523585571</v>
      </c>
      <c r="Q19">
        <v>0</v>
      </c>
      <c r="R19">
        <v>0.27077098475131822</v>
      </c>
      <c r="S19">
        <v>0</v>
      </c>
      <c r="T19">
        <v>0</v>
      </c>
      <c r="U19">
        <v>0</v>
      </c>
      <c r="V19">
        <v>0</v>
      </c>
      <c r="W19">
        <v>54.125694741342457</v>
      </c>
      <c r="X19">
        <v>45.87430525865755</v>
      </c>
      <c r="Y19">
        <v>0</v>
      </c>
      <c r="Z19">
        <v>60.318911569002722</v>
      </c>
      <c r="AA19">
        <v>5</v>
      </c>
    </row>
    <row r="20" spans="1:27">
      <c r="A20">
        <v>2</v>
      </c>
      <c r="B20">
        <v>4</v>
      </c>
      <c r="C20">
        <v>1</v>
      </c>
      <c r="D20">
        <v>117.04999999999998</v>
      </c>
      <c r="E20">
        <v>20.170867150790258</v>
      </c>
      <c r="F20">
        <v>6.28791114908159</v>
      </c>
      <c r="G20">
        <v>0.38445108927808636</v>
      </c>
      <c r="H20">
        <v>32.234087996582659</v>
      </c>
      <c r="I20">
        <v>3.57966680905596</v>
      </c>
      <c r="J20">
        <v>0</v>
      </c>
      <c r="K20">
        <v>5.6215292609995737</v>
      </c>
      <c r="L20">
        <v>0</v>
      </c>
      <c r="M20">
        <v>0</v>
      </c>
      <c r="N20">
        <v>0</v>
      </c>
      <c r="O20">
        <v>23.536950021358397</v>
      </c>
      <c r="P20">
        <v>6.1683041435284069</v>
      </c>
      <c r="Q20">
        <v>0</v>
      </c>
      <c r="R20">
        <v>0</v>
      </c>
      <c r="S20">
        <v>2.5630072618539088E-2</v>
      </c>
      <c r="T20">
        <v>0</v>
      </c>
      <c r="U20">
        <v>1.9906023067065359</v>
      </c>
      <c r="V20">
        <v>0</v>
      </c>
      <c r="W20">
        <v>55.497650576676634</v>
      </c>
      <c r="X20">
        <v>44.502349423323366</v>
      </c>
      <c r="Y20">
        <v>5.3719873123294244</v>
      </c>
      <c r="Z20">
        <v>0.3284503112157936</v>
      </c>
      <c r="AA20">
        <v>10</v>
      </c>
    </row>
    <row r="21" spans="1:27">
      <c r="A21">
        <v>2</v>
      </c>
      <c r="B21">
        <v>4</v>
      </c>
      <c r="C21">
        <v>2</v>
      </c>
      <c r="D21">
        <v>54.209999999999994</v>
      </c>
      <c r="E21">
        <v>42.74119166205498</v>
      </c>
      <c r="F21">
        <v>12.654491791182441</v>
      </c>
      <c r="G21">
        <v>0</v>
      </c>
      <c r="H21">
        <v>0.47961630695443652</v>
      </c>
      <c r="I21">
        <v>2.3427411916620553</v>
      </c>
      <c r="J21">
        <v>0</v>
      </c>
      <c r="K21">
        <v>4.0398450470392921</v>
      </c>
      <c r="L21">
        <v>0</v>
      </c>
      <c r="M21">
        <v>0</v>
      </c>
      <c r="N21">
        <v>0</v>
      </c>
      <c r="O21">
        <v>28.35270245342188</v>
      </c>
      <c r="P21">
        <v>9.3894115476849294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84.523150710201094</v>
      </c>
      <c r="X21">
        <v>15.476849289798933</v>
      </c>
      <c r="Y21">
        <v>23.343463920277518</v>
      </c>
      <c r="Z21">
        <v>0</v>
      </c>
      <c r="AA21">
        <v>7</v>
      </c>
    </row>
    <row r="22" spans="1:27">
      <c r="A22">
        <v>2</v>
      </c>
      <c r="B22">
        <v>5</v>
      </c>
      <c r="C22">
        <v>1</v>
      </c>
      <c r="D22">
        <v>67.19</v>
      </c>
      <c r="E22">
        <v>0</v>
      </c>
      <c r="F22">
        <v>6.4146450364637593</v>
      </c>
      <c r="G22">
        <v>0</v>
      </c>
      <c r="H22">
        <v>0</v>
      </c>
      <c r="I22">
        <v>3.7654412859056405</v>
      </c>
      <c r="J22">
        <v>0</v>
      </c>
      <c r="K22">
        <v>0</v>
      </c>
      <c r="L22">
        <v>0</v>
      </c>
      <c r="M22">
        <v>0</v>
      </c>
      <c r="N22">
        <v>0</v>
      </c>
      <c r="O22">
        <v>46.688495311802356</v>
      </c>
      <c r="P22">
        <v>30.04911445155529</v>
      </c>
      <c r="Q22">
        <v>0</v>
      </c>
      <c r="R22">
        <v>0</v>
      </c>
      <c r="S22">
        <v>13.082303914272956</v>
      </c>
      <c r="T22">
        <v>0</v>
      </c>
      <c r="U22">
        <v>0</v>
      </c>
      <c r="V22">
        <v>0</v>
      </c>
      <c r="W22">
        <v>76.737609763357653</v>
      </c>
      <c r="X22">
        <v>23.262390236642357</v>
      </c>
      <c r="Y22">
        <v>9.547023420842029</v>
      </c>
      <c r="Z22">
        <v>0</v>
      </c>
      <c r="AA22">
        <v>5</v>
      </c>
    </row>
    <row r="23" spans="1:27">
      <c r="A23">
        <v>2</v>
      </c>
      <c r="B23">
        <v>5</v>
      </c>
      <c r="C23">
        <v>2</v>
      </c>
      <c r="D23">
        <v>78.790000000000006</v>
      </c>
      <c r="E23">
        <v>9.3285949993654</v>
      </c>
      <c r="F23">
        <v>16.77877903287219</v>
      </c>
      <c r="G23">
        <v>0.44421880949359049</v>
      </c>
      <c r="H23">
        <v>24.127427338494734</v>
      </c>
      <c r="I23">
        <v>1.2945805305241782</v>
      </c>
      <c r="J23">
        <v>0</v>
      </c>
      <c r="K23">
        <v>0</v>
      </c>
      <c r="L23">
        <v>0</v>
      </c>
      <c r="M23">
        <v>0</v>
      </c>
      <c r="N23">
        <v>0</v>
      </c>
      <c r="O23">
        <v>25.003172991496381</v>
      </c>
      <c r="P23">
        <v>19.888310699327324</v>
      </c>
      <c r="Q23">
        <v>0</v>
      </c>
      <c r="R23">
        <v>0</v>
      </c>
      <c r="S23">
        <v>0</v>
      </c>
      <c r="T23">
        <v>0</v>
      </c>
      <c r="U23">
        <v>3.134915598426196</v>
      </c>
      <c r="V23">
        <v>0</v>
      </c>
      <c r="W23">
        <v>54.220078690189105</v>
      </c>
      <c r="X23">
        <v>45.779921309810888</v>
      </c>
      <c r="Y23">
        <v>21.295569276395721</v>
      </c>
      <c r="Z23">
        <v>0.56380100202257954</v>
      </c>
      <c r="AA23">
        <v>8</v>
      </c>
    </row>
    <row r="24" spans="1:27">
      <c r="A24">
        <v>2</v>
      </c>
      <c r="B24">
        <v>6</v>
      </c>
      <c r="C24">
        <v>1</v>
      </c>
      <c r="D24">
        <v>117.33999999999999</v>
      </c>
      <c r="E24">
        <v>87.344469064257709</v>
      </c>
      <c r="F24">
        <v>6.8348389296062724</v>
      </c>
      <c r="G24">
        <v>0</v>
      </c>
      <c r="H24">
        <v>0</v>
      </c>
      <c r="I24">
        <v>1.7044486108743824E-2</v>
      </c>
      <c r="J24">
        <v>0</v>
      </c>
      <c r="K24">
        <v>0</v>
      </c>
      <c r="L24">
        <v>0</v>
      </c>
      <c r="M24">
        <v>0</v>
      </c>
      <c r="N24">
        <v>0</v>
      </c>
      <c r="O24">
        <v>3.945798534174195</v>
      </c>
      <c r="P24">
        <v>1.8493267427987046</v>
      </c>
      <c r="Q24">
        <v>8.522243054371912E-3</v>
      </c>
      <c r="R24">
        <v>0</v>
      </c>
      <c r="S24">
        <v>0</v>
      </c>
      <c r="T24">
        <v>0</v>
      </c>
      <c r="U24">
        <v>0</v>
      </c>
      <c r="V24">
        <v>0</v>
      </c>
      <c r="W24">
        <v>93.139594341230605</v>
      </c>
      <c r="X24">
        <v>6.8604056587693885</v>
      </c>
      <c r="Y24">
        <v>5.8248158595587807</v>
      </c>
      <c r="Z24">
        <v>0</v>
      </c>
      <c r="AA24">
        <v>6</v>
      </c>
    </row>
    <row r="25" spans="1:27">
      <c r="A25">
        <v>2</v>
      </c>
      <c r="B25">
        <v>6</v>
      </c>
      <c r="C25">
        <v>2</v>
      </c>
      <c r="D25">
        <v>97.372000000000014</v>
      </c>
      <c r="E25">
        <v>48.422544468635735</v>
      </c>
      <c r="F25">
        <v>27.761574169165677</v>
      </c>
      <c r="G25">
        <v>5.9976173848745002</v>
      </c>
      <c r="H25">
        <v>0</v>
      </c>
      <c r="I25">
        <v>0.60592367415684167</v>
      </c>
      <c r="J25">
        <v>0</v>
      </c>
      <c r="K25">
        <v>0</v>
      </c>
      <c r="L25">
        <v>0</v>
      </c>
      <c r="M25">
        <v>0</v>
      </c>
      <c r="N25">
        <v>0</v>
      </c>
      <c r="O25">
        <v>6.6446206301606194</v>
      </c>
      <c r="P25">
        <v>10.567719673006613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65.634884771802973</v>
      </c>
      <c r="X25">
        <v>34.36511522819702</v>
      </c>
      <c r="Y25">
        <v>28.51083901857379</v>
      </c>
      <c r="Z25">
        <v>6.159488749203569</v>
      </c>
      <c r="AA25">
        <v>6</v>
      </c>
    </row>
    <row r="26" spans="1:27">
      <c r="A26">
        <v>3</v>
      </c>
      <c r="B26">
        <v>1</v>
      </c>
      <c r="C26">
        <v>1</v>
      </c>
      <c r="D26">
        <v>57.53</v>
      </c>
      <c r="E26">
        <v>73.457326612202323</v>
      </c>
      <c r="F26">
        <v>14.218668520771772</v>
      </c>
      <c r="G26">
        <v>0</v>
      </c>
      <c r="H26">
        <v>0</v>
      </c>
      <c r="I26">
        <v>7.9436815574482882</v>
      </c>
      <c r="J26">
        <v>0</v>
      </c>
      <c r="K26">
        <v>4.3803233095776113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77.837649921779928</v>
      </c>
      <c r="X26">
        <v>22.162350078220058</v>
      </c>
      <c r="Y26">
        <v>24.715224266942069</v>
      </c>
      <c r="Z26">
        <v>0</v>
      </c>
      <c r="AA26">
        <v>4</v>
      </c>
    </row>
    <row r="27" spans="1:27">
      <c r="A27">
        <v>3</v>
      </c>
      <c r="B27">
        <v>1</v>
      </c>
      <c r="C27">
        <v>2</v>
      </c>
      <c r="D27">
        <v>88.15</v>
      </c>
      <c r="E27">
        <v>60.328984685195699</v>
      </c>
      <c r="F27">
        <v>25.865002836074868</v>
      </c>
      <c r="G27">
        <v>0</v>
      </c>
      <c r="H27">
        <v>0</v>
      </c>
      <c r="I27">
        <v>0.44242768009075439</v>
      </c>
      <c r="J27">
        <v>0</v>
      </c>
      <c r="K27">
        <v>0.35167328417470217</v>
      </c>
      <c r="L27">
        <v>0</v>
      </c>
      <c r="M27">
        <v>0</v>
      </c>
      <c r="N27">
        <v>0</v>
      </c>
      <c r="O27">
        <v>0.22688598979013047</v>
      </c>
      <c r="P27">
        <v>12.785025524673852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73.692569483834376</v>
      </c>
      <c r="X27">
        <v>26.307430516165624</v>
      </c>
      <c r="Y27">
        <v>29.342033846936889</v>
      </c>
      <c r="Z27">
        <v>0</v>
      </c>
      <c r="AA27">
        <v>6</v>
      </c>
    </row>
    <row r="28" spans="1:27">
      <c r="A28">
        <v>3</v>
      </c>
      <c r="B28">
        <v>2</v>
      </c>
      <c r="C28">
        <v>1</v>
      </c>
      <c r="D28">
        <v>67.350000000000009</v>
      </c>
      <c r="E28">
        <v>0</v>
      </c>
      <c r="F28">
        <v>0</v>
      </c>
      <c r="G28">
        <v>20.371195248700815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79.406087602078685</v>
      </c>
      <c r="Q28">
        <v>0</v>
      </c>
      <c r="R28">
        <v>0.22271714922048994</v>
      </c>
      <c r="S28">
        <v>0</v>
      </c>
      <c r="T28">
        <v>0</v>
      </c>
      <c r="U28">
        <v>0</v>
      </c>
      <c r="V28">
        <v>0</v>
      </c>
      <c r="W28">
        <v>79.406087602078685</v>
      </c>
      <c r="X28">
        <v>20.593912397921304</v>
      </c>
      <c r="Y28">
        <v>0</v>
      </c>
      <c r="Z28">
        <v>30.246763546697569</v>
      </c>
      <c r="AA28">
        <v>3</v>
      </c>
    </row>
    <row r="29" spans="1:27">
      <c r="A29">
        <v>3</v>
      </c>
      <c r="B29">
        <v>2</v>
      </c>
      <c r="C29">
        <v>2</v>
      </c>
      <c r="D29">
        <v>128.45999999999998</v>
      </c>
      <c r="E29">
        <v>0</v>
      </c>
      <c r="F29">
        <v>0</v>
      </c>
      <c r="G29">
        <v>39.148373034407598</v>
      </c>
      <c r="H29">
        <v>4.6707146193367591E-2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0.5916238517826562</v>
      </c>
      <c r="P29">
        <v>54.95874202086253</v>
      </c>
      <c r="Q29">
        <v>0</v>
      </c>
      <c r="R29">
        <v>5.2545539467538545</v>
      </c>
      <c r="S29">
        <v>0</v>
      </c>
      <c r="T29">
        <v>0</v>
      </c>
      <c r="U29">
        <v>0</v>
      </c>
      <c r="V29">
        <v>0</v>
      </c>
      <c r="W29">
        <v>55.550365872645187</v>
      </c>
      <c r="X29">
        <v>44.44963412735482</v>
      </c>
      <c r="Y29">
        <v>0</v>
      </c>
      <c r="Z29">
        <v>30.475146375842755</v>
      </c>
      <c r="AA29">
        <v>5</v>
      </c>
    </row>
    <row r="30" spans="1:27">
      <c r="A30">
        <v>3</v>
      </c>
      <c r="B30">
        <v>3</v>
      </c>
      <c r="C30">
        <v>1</v>
      </c>
      <c r="D30">
        <v>137.13</v>
      </c>
      <c r="E30">
        <v>0</v>
      </c>
      <c r="F30">
        <v>0</v>
      </c>
      <c r="G30">
        <v>40.873623568876255</v>
      </c>
      <c r="H30">
        <v>0.98446729380879461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7.2923503245095903E-2</v>
      </c>
      <c r="P30">
        <v>57.434551155837518</v>
      </c>
      <c r="Q30">
        <v>0</v>
      </c>
      <c r="R30">
        <v>0.63443447823233434</v>
      </c>
      <c r="S30">
        <v>0</v>
      </c>
      <c r="T30">
        <v>0</v>
      </c>
      <c r="U30">
        <v>0</v>
      </c>
      <c r="V30">
        <v>0</v>
      </c>
      <c r="W30">
        <v>57.507474659082611</v>
      </c>
      <c r="X30">
        <v>42.492525340917382</v>
      </c>
      <c r="Y30">
        <v>0</v>
      </c>
      <c r="Z30">
        <v>29.806478209637753</v>
      </c>
      <c r="AA30">
        <v>5</v>
      </c>
    </row>
    <row r="31" spans="1:27">
      <c r="A31">
        <v>3</v>
      </c>
      <c r="B31">
        <v>3</v>
      </c>
      <c r="C31">
        <v>2</v>
      </c>
      <c r="D31">
        <v>112.81</v>
      </c>
      <c r="E31">
        <v>0</v>
      </c>
      <c r="F31">
        <v>0</v>
      </c>
      <c r="G31">
        <v>34.482758620689651</v>
      </c>
      <c r="H31">
        <v>0.82439500044322322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63.57592412020211</v>
      </c>
      <c r="Q31">
        <v>0</v>
      </c>
      <c r="R31">
        <v>1.116922258665012</v>
      </c>
      <c r="S31">
        <v>0</v>
      </c>
      <c r="T31">
        <v>0</v>
      </c>
      <c r="U31">
        <v>0</v>
      </c>
      <c r="V31">
        <v>0</v>
      </c>
      <c r="W31">
        <v>63.57592412020211</v>
      </c>
      <c r="X31">
        <v>36.42407587979789</v>
      </c>
      <c r="Y31">
        <v>0</v>
      </c>
      <c r="Z31">
        <v>30.567111621921505</v>
      </c>
      <c r="AA31">
        <v>4</v>
      </c>
    </row>
    <row r="32" spans="1:27">
      <c r="A32">
        <v>3</v>
      </c>
      <c r="B32">
        <v>4</v>
      </c>
      <c r="C32">
        <v>1</v>
      </c>
      <c r="D32">
        <v>64.83</v>
      </c>
      <c r="E32">
        <v>96.174610519821073</v>
      </c>
      <c r="F32">
        <v>1.0180472003701979</v>
      </c>
      <c r="G32">
        <v>0</v>
      </c>
      <c r="H32">
        <v>0</v>
      </c>
      <c r="I32">
        <v>0.58614838809193259</v>
      </c>
      <c r="J32">
        <v>0</v>
      </c>
      <c r="K32">
        <v>2.2211938917167973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98.395804411537867</v>
      </c>
      <c r="X32">
        <v>1.6041955884621304</v>
      </c>
      <c r="Y32">
        <v>1.5703334881539379</v>
      </c>
      <c r="Z32">
        <v>0</v>
      </c>
      <c r="AA32">
        <v>4</v>
      </c>
    </row>
    <row r="33" spans="1:27">
      <c r="A33">
        <v>3</v>
      </c>
      <c r="B33">
        <v>4</v>
      </c>
      <c r="C33">
        <v>2</v>
      </c>
      <c r="D33">
        <v>59.469999999999992</v>
      </c>
      <c r="E33">
        <v>25.912224651084586</v>
      </c>
      <c r="F33">
        <v>6.7765259794854567</v>
      </c>
      <c r="G33">
        <v>0</v>
      </c>
      <c r="H33">
        <v>14.746931225828149</v>
      </c>
      <c r="I33">
        <v>11.131663023373131</v>
      </c>
      <c r="J33">
        <v>0</v>
      </c>
      <c r="K33">
        <v>3.4303009920968561</v>
      </c>
      <c r="L33">
        <v>0</v>
      </c>
      <c r="M33">
        <v>0</v>
      </c>
      <c r="N33">
        <v>0</v>
      </c>
      <c r="O33">
        <v>0.80712964519926023</v>
      </c>
      <c r="P33">
        <v>37.127963679165973</v>
      </c>
      <c r="Q33">
        <v>6.7260803766605023E-2</v>
      </c>
      <c r="R33">
        <v>0</v>
      </c>
      <c r="S33">
        <v>0</v>
      </c>
      <c r="T33">
        <v>0</v>
      </c>
      <c r="U33">
        <v>0</v>
      </c>
      <c r="V33">
        <v>0</v>
      </c>
      <c r="W33">
        <v>67.277618967546672</v>
      </c>
      <c r="X33">
        <v>32.722381032453342</v>
      </c>
      <c r="Y33">
        <v>11.394864603136805</v>
      </c>
      <c r="Z33">
        <v>0</v>
      </c>
      <c r="AA33">
        <v>8</v>
      </c>
    </row>
    <row r="34" spans="1:27">
      <c r="A34">
        <v>3</v>
      </c>
      <c r="B34">
        <v>5</v>
      </c>
      <c r="C34">
        <v>1</v>
      </c>
      <c r="D34">
        <v>63.069999999999993</v>
      </c>
      <c r="E34">
        <v>55.446329475186303</v>
      </c>
      <c r="F34">
        <v>11.067068336768671</v>
      </c>
      <c r="G34">
        <v>0.99889012208657058</v>
      </c>
      <c r="H34">
        <v>1.8709370540669099</v>
      </c>
      <c r="I34">
        <v>0.36467417155541465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30.252100840336134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85.698430315522444</v>
      </c>
      <c r="X34">
        <v>14.301569684477565</v>
      </c>
      <c r="Y34">
        <v>17.547278161992502</v>
      </c>
      <c r="Z34">
        <v>1.583780120638292</v>
      </c>
      <c r="AA34">
        <v>6</v>
      </c>
    </row>
    <row r="35" spans="1:27">
      <c r="A35">
        <v>3</v>
      </c>
      <c r="B35">
        <v>5</v>
      </c>
      <c r="C35">
        <v>2</v>
      </c>
      <c r="D35">
        <v>59.72999999999999</v>
      </c>
      <c r="E35">
        <v>19.303532563201074</v>
      </c>
      <c r="F35">
        <v>5.5248618784530388</v>
      </c>
      <c r="G35">
        <v>0</v>
      </c>
      <c r="H35">
        <v>0.28461409676879296</v>
      </c>
      <c r="I35">
        <v>7.768290641218818</v>
      </c>
      <c r="J35">
        <v>0</v>
      </c>
      <c r="K35">
        <v>12.941570400133939</v>
      </c>
      <c r="L35">
        <v>0</v>
      </c>
      <c r="M35">
        <v>0</v>
      </c>
      <c r="N35">
        <v>0</v>
      </c>
      <c r="O35">
        <v>0.78687426753725109</v>
      </c>
      <c r="P35">
        <v>53.306546124225697</v>
      </c>
      <c r="Q35">
        <v>8.3710028461409694E-2</v>
      </c>
      <c r="R35">
        <v>0</v>
      </c>
      <c r="S35">
        <v>0</v>
      </c>
      <c r="T35">
        <v>0</v>
      </c>
      <c r="U35">
        <v>0</v>
      </c>
      <c r="V35">
        <v>0</v>
      </c>
      <c r="W35">
        <v>86.338523355097962</v>
      </c>
      <c r="X35">
        <v>13.661476644902059</v>
      </c>
      <c r="Y35">
        <v>9.2497269018132258</v>
      </c>
      <c r="Z35">
        <v>0</v>
      </c>
      <c r="AA35">
        <v>8</v>
      </c>
    </row>
    <row r="36" spans="1:27">
      <c r="A36">
        <v>3</v>
      </c>
      <c r="B36">
        <v>6</v>
      </c>
      <c r="C36">
        <v>1</v>
      </c>
      <c r="D36">
        <v>55.669999999999995</v>
      </c>
      <c r="E36">
        <v>50.206574456619371</v>
      </c>
      <c r="F36">
        <v>12.681875336806181</v>
      </c>
      <c r="G36">
        <v>0</v>
      </c>
      <c r="H36">
        <v>0.1975929585054787</v>
      </c>
      <c r="I36">
        <v>6.2870486797197787</v>
      </c>
      <c r="J36">
        <v>0</v>
      </c>
      <c r="K36">
        <v>10.652056763068082</v>
      </c>
      <c r="L36">
        <v>0</v>
      </c>
      <c r="M36">
        <v>0</v>
      </c>
      <c r="N36">
        <v>0</v>
      </c>
      <c r="O36">
        <v>0</v>
      </c>
      <c r="P36">
        <v>19.974851805281123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80.833483024968572</v>
      </c>
      <c r="X36">
        <v>19.166516975031438</v>
      </c>
      <c r="Y36">
        <v>22.78044788361089</v>
      </c>
      <c r="Z36">
        <v>0</v>
      </c>
      <c r="AA36">
        <v>6</v>
      </c>
    </row>
    <row r="37" spans="1:27">
      <c r="A37">
        <v>3</v>
      </c>
      <c r="B37">
        <v>6</v>
      </c>
      <c r="C37">
        <v>2</v>
      </c>
      <c r="D37">
        <v>107.30000000000001</v>
      </c>
      <c r="E37">
        <v>65.237651444547978</v>
      </c>
      <c r="F37">
        <v>3.1314072693383035</v>
      </c>
      <c r="G37">
        <v>0</v>
      </c>
      <c r="H37">
        <v>15.619757688723201</v>
      </c>
      <c r="I37">
        <v>0.98788443616029809</v>
      </c>
      <c r="J37">
        <v>0</v>
      </c>
      <c r="K37">
        <v>3.8863000931966445</v>
      </c>
      <c r="L37">
        <v>0</v>
      </c>
      <c r="M37">
        <v>0</v>
      </c>
      <c r="N37">
        <v>0</v>
      </c>
      <c r="O37">
        <v>0</v>
      </c>
      <c r="P37">
        <v>10.997204100652375</v>
      </c>
      <c r="Q37">
        <v>0.13979496738117425</v>
      </c>
      <c r="R37">
        <v>0</v>
      </c>
      <c r="S37">
        <v>0</v>
      </c>
      <c r="T37">
        <v>0</v>
      </c>
      <c r="U37">
        <v>0</v>
      </c>
      <c r="V37">
        <v>0</v>
      </c>
      <c r="W37">
        <v>80.121155638396999</v>
      </c>
      <c r="X37">
        <v>19.878844361602976</v>
      </c>
      <c r="Y37">
        <v>2.9183665138288006</v>
      </c>
      <c r="Z37">
        <v>0</v>
      </c>
      <c r="AA37">
        <v>7</v>
      </c>
    </row>
    <row r="38" spans="1:27">
      <c r="A38">
        <v>4</v>
      </c>
      <c r="B38">
        <v>1</v>
      </c>
      <c r="C38">
        <v>1</v>
      </c>
      <c r="D38">
        <v>82.34</v>
      </c>
      <c r="E38">
        <v>75.674034491134321</v>
      </c>
      <c r="F38">
        <v>18.290017002671846</v>
      </c>
      <c r="G38">
        <v>0</v>
      </c>
      <c r="H38">
        <v>0</v>
      </c>
      <c r="I38">
        <v>1.9674520281758561</v>
      </c>
      <c r="J38">
        <v>0</v>
      </c>
      <c r="K38">
        <v>3.9349040563517121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0.13359242166626184</v>
      </c>
      <c r="V38">
        <v>0</v>
      </c>
      <c r="W38">
        <v>79.608938547486034</v>
      </c>
      <c r="X38">
        <v>20.391061452513963</v>
      </c>
      <c r="Y38">
        <v>22.212796942763958</v>
      </c>
      <c r="Z38">
        <v>0</v>
      </c>
      <c r="AA38">
        <v>5</v>
      </c>
    </row>
    <row r="39" spans="1:27">
      <c r="A39">
        <v>4</v>
      </c>
      <c r="B39">
        <v>1</v>
      </c>
      <c r="C39">
        <v>2</v>
      </c>
      <c r="D39">
        <v>95.089999999999989</v>
      </c>
      <c r="E39">
        <v>47.365653591334528</v>
      </c>
      <c r="F39">
        <v>22.07382479756021</v>
      </c>
      <c r="G39">
        <v>0</v>
      </c>
      <c r="H39">
        <v>0</v>
      </c>
      <c r="I39">
        <v>2.6290882322010729</v>
      </c>
      <c r="J39">
        <v>0</v>
      </c>
      <c r="K39">
        <v>0.33652329372173734</v>
      </c>
      <c r="L39">
        <v>0</v>
      </c>
      <c r="M39">
        <v>0</v>
      </c>
      <c r="N39">
        <v>0</v>
      </c>
      <c r="O39">
        <v>2.5344410558418344</v>
      </c>
      <c r="P39">
        <v>24.450520559469979</v>
      </c>
      <c r="Q39">
        <v>0</v>
      </c>
      <c r="R39">
        <v>0</v>
      </c>
      <c r="S39">
        <v>0.58891576401304047</v>
      </c>
      <c r="T39">
        <v>0</v>
      </c>
      <c r="U39">
        <v>2.1032705857608584E-2</v>
      </c>
      <c r="V39">
        <v>0</v>
      </c>
      <c r="W39">
        <v>74.687138500368079</v>
      </c>
      <c r="X39">
        <v>25.312861499631932</v>
      </c>
      <c r="Y39">
        <v>23.213613205973513</v>
      </c>
      <c r="Z39">
        <v>0</v>
      </c>
      <c r="AA39">
        <v>8</v>
      </c>
    </row>
    <row r="40" spans="1:27">
      <c r="A40">
        <v>4</v>
      </c>
      <c r="B40">
        <v>2</v>
      </c>
      <c r="C40">
        <v>1</v>
      </c>
      <c r="D40">
        <v>118.54000000000002</v>
      </c>
      <c r="E40">
        <v>0</v>
      </c>
      <c r="F40">
        <v>0</v>
      </c>
      <c r="G40">
        <v>70.828412350261502</v>
      </c>
      <c r="H40">
        <v>1.4341150666441704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27.737472583094313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27.737472583094313</v>
      </c>
      <c r="X40">
        <v>72.262527416905669</v>
      </c>
      <c r="Y40">
        <v>0</v>
      </c>
      <c r="Z40">
        <v>59.750643116468268</v>
      </c>
      <c r="AA40">
        <v>3</v>
      </c>
    </row>
    <row r="41" spans="1:27">
      <c r="A41">
        <v>4</v>
      </c>
      <c r="B41">
        <v>2</v>
      </c>
      <c r="C41">
        <v>2</v>
      </c>
      <c r="D41">
        <v>123.60000000000001</v>
      </c>
      <c r="E41">
        <v>0</v>
      </c>
      <c r="F41">
        <v>0</v>
      </c>
      <c r="G41">
        <v>62.669902912621346</v>
      </c>
      <c r="H41">
        <v>1.4239482200647249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35.873786407766985</v>
      </c>
      <c r="Q41">
        <v>0</v>
      </c>
      <c r="R41">
        <v>3.2362459546925564E-2</v>
      </c>
      <c r="S41">
        <v>0</v>
      </c>
      <c r="T41">
        <v>0</v>
      </c>
      <c r="U41">
        <v>0</v>
      </c>
      <c r="V41">
        <v>0</v>
      </c>
      <c r="W41">
        <v>35.873786407766985</v>
      </c>
      <c r="X41">
        <v>64.126213592233</v>
      </c>
      <c r="Y41">
        <v>0</v>
      </c>
      <c r="Z41">
        <v>50.703804945486517</v>
      </c>
      <c r="AA41">
        <v>4</v>
      </c>
    </row>
    <row r="42" spans="1:27">
      <c r="A42">
        <v>4</v>
      </c>
      <c r="B42">
        <v>3</v>
      </c>
      <c r="C42">
        <v>1</v>
      </c>
      <c r="D42">
        <v>80.38000000000001</v>
      </c>
      <c r="E42">
        <v>0</v>
      </c>
      <c r="F42">
        <v>0</v>
      </c>
      <c r="G42">
        <v>8.2607613834287132</v>
      </c>
      <c r="H42">
        <v>0.93306792734511068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33.242100024881807</v>
      </c>
      <c r="P42">
        <v>57.452102513062954</v>
      </c>
      <c r="Q42">
        <v>0</v>
      </c>
      <c r="R42">
        <v>0</v>
      </c>
      <c r="S42">
        <v>0</v>
      </c>
      <c r="T42">
        <v>0.11196815128141327</v>
      </c>
      <c r="U42">
        <v>0</v>
      </c>
      <c r="V42">
        <v>0</v>
      </c>
      <c r="W42">
        <v>90.694202537944761</v>
      </c>
      <c r="X42">
        <v>9.3057974620552368</v>
      </c>
      <c r="Y42">
        <v>0</v>
      </c>
      <c r="Z42">
        <v>10.27713533643781</v>
      </c>
      <c r="AA42">
        <v>5</v>
      </c>
    </row>
    <row r="43" spans="1:27">
      <c r="A43">
        <v>4</v>
      </c>
      <c r="B43">
        <v>3</v>
      </c>
      <c r="C43">
        <v>2</v>
      </c>
      <c r="D43">
        <v>137.45000000000002</v>
      </c>
      <c r="E43">
        <v>0</v>
      </c>
      <c r="F43">
        <v>0</v>
      </c>
      <c r="G43">
        <v>21.840669334303385</v>
      </c>
      <c r="H43">
        <v>1.4696253182975625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26.729719898144772</v>
      </c>
      <c r="P43">
        <v>49.581666060385594</v>
      </c>
      <c r="Q43">
        <v>0</v>
      </c>
      <c r="R43">
        <v>0.34194252455438334</v>
      </c>
      <c r="S43">
        <v>0</v>
      </c>
      <c r="T43">
        <v>0</v>
      </c>
      <c r="U43">
        <v>0</v>
      </c>
      <c r="V43">
        <v>3.6376864314296105E-2</v>
      </c>
      <c r="W43">
        <v>76.347762822844658</v>
      </c>
      <c r="X43">
        <v>23.652237177155332</v>
      </c>
      <c r="Y43">
        <v>0</v>
      </c>
      <c r="Z43">
        <v>15.88990129814724</v>
      </c>
      <c r="AA43">
        <v>6</v>
      </c>
    </row>
    <row r="44" spans="1:27">
      <c r="A44">
        <v>4</v>
      </c>
      <c r="B44">
        <v>4</v>
      </c>
      <c r="C44">
        <v>1</v>
      </c>
      <c r="D44">
        <v>68.11</v>
      </c>
      <c r="E44">
        <v>60.622522390251063</v>
      </c>
      <c r="F44">
        <v>18.132432829246806</v>
      </c>
      <c r="G44">
        <v>0</v>
      </c>
      <c r="H44">
        <v>0</v>
      </c>
      <c r="I44">
        <v>0.92497430626927035</v>
      </c>
      <c r="J44">
        <v>0</v>
      </c>
      <c r="K44">
        <v>0.48451035090295114</v>
      </c>
      <c r="L44">
        <v>0</v>
      </c>
      <c r="M44">
        <v>0</v>
      </c>
      <c r="N44">
        <v>0</v>
      </c>
      <c r="O44">
        <v>1.8499486125385407</v>
      </c>
      <c r="P44">
        <v>17.985611510791365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80.942592864483913</v>
      </c>
      <c r="X44">
        <v>19.057407135516076</v>
      </c>
      <c r="Y44">
        <v>26.622276947947153</v>
      </c>
      <c r="Z44">
        <v>0</v>
      </c>
      <c r="AA44">
        <v>6</v>
      </c>
    </row>
    <row r="45" spans="1:27">
      <c r="A45">
        <v>4</v>
      </c>
      <c r="B45">
        <v>4</v>
      </c>
      <c r="C45">
        <v>2</v>
      </c>
      <c r="D45">
        <v>114.23</v>
      </c>
      <c r="E45">
        <v>37.827190755493298</v>
      </c>
      <c r="F45">
        <v>11.41556508798039</v>
      </c>
      <c r="G45">
        <v>0</v>
      </c>
      <c r="H45">
        <v>0</v>
      </c>
      <c r="I45">
        <v>0.76162129037905979</v>
      </c>
      <c r="J45">
        <v>0</v>
      </c>
      <c r="K45">
        <v>7.7212641162566751</v>
      </c>
      <c r="L45">
        <v>0</v>
      </c>
      <c r="M45">
        <v>0</v>
      </c>
      <c r="N45">
        <v>0</v>
      </c>
      <c r="O45">
        <v>0.66532434561848897</v>
      </c>
      <c r="P45">
        <v>41.60903440427208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87.822813621640535</v>
      </c>
      <c r="X45">
        <v>12.177186378359449</v>
      </c>
      <c r="Y45">
        <v>9.9934912789813435</v>
      </c>
      <c r="Z45">
        <v>0</v>
      </c>
      <c r="AA45">
        <v>6</v>
      </c>
    </row>
    <row r="46" spans="1:27">
      <c r="A46">
        <v>4</v>
      </c>
      <c r="B46">
        <v>5</v>
      </c>
      <c r="C46">
        <v>1</v>
      </c>
      <c r="D46">
        <v>85.329999999999984</v>
      </c>
      <c r="E46">
        <v>8.0628149537091307</v>
      </c>
      <c r="F46">
        <v>1.1719207781553971</v>
      </c>
      <c r="G46">
        <v>8.7542482128208139</v>
      </c>
      <c r="H46">
        <v>2.1094574006797142</v>
      </c>
      <c r="I46">
        <v>0.91409820696120958</v>
      </c>
      <c r="J46">
        <v>0</v>
      </c>
      <c r="K46">
        <v>0</v>
      </c>
      <c r="L46">
        <v>0</v>
      </c>
      <c r="M46">
        <v>0</v>
      </c>
      <c r="N46">
        <v>0</v>
      </c>
      <c r="O46">
        <v>6.9963670455877187</v>
      </c>
      <c r="P46">
        <v>71.991093402086022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87.050275401382876</v>
      </c>
      <c r="X46">
        <v>12.949724598617134</v>
      </c>
      <c r="Y46">
        <v>1.3733983102723513</v>
      </c>
      <c r="Z46">
        <v>10.259285377734461</v>
      </c>
      <c r="AA46">
        <v>7</v>
      </c>
    </row>
    <row r="47" spans="1:27">
      <c r="A47">
        <v>4</v>
      </c>
      <c r="B47">
        <v>5</v>
      </c>
      <c r="C47">
        <v>2</v>
      </c>
      <c r="D47">
        <v>55.1</v>
      </c>
      <c r="E47">
        <v>66.896551724137936</v>
      </c>
      <c r="F47">
        <v>3.7568058076225039</v>
      </c>
      <c r="G47">
        <v>3.8475499092558985</v>
      </c>
      <c r="H47">
        <v>1.2885662431941922</v>
      </c>
      <c r="I47">
        <v>4.3375680580762248</v>
      </c>
      <c r="J47">
        <v>0</v>
      </c>
      <c r="K47">
        <v>0</v>
      </c>
      <c r="L47">
        <v>0</v>
      </c>
      <c r="M47">
        <v>0</v>
      </c>
      <c r="N47">
        <v>0</v>
      </c>
      <c r="O47">
        <v>4.137931034482758</v>
      </c>
      <c r="P47">
        <v>15.735027223230489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86.769509981851186</v>
      </c>
      <c r="X47">
        <v>13.230490018148819</v>
      </c>
      <c r="Y47">
        <v>6.8181593604764137</v>
      </c>
      <c r="Z47">
        <v>6.9828492001014482</v>
      </c>
      <c r="AA47">
        <v>7</v>
      </c>
    </row>
    <row r="48" spans="1:27">
      <c r="A48">
        <v>4</v>
      </c>
      <c r="B48">
        <v>6</v>
      </c>
      <c r="C48">
        <v>1</v>
      </c>
      <c r="D48">
        <v>85.200000000000017</v>
      </c>
      <c r="E48">
        <v>48.321596244131449</v>
      </c>
      <c r="F48">
        <v>10.575117370892015</v>
      </c>
      <c r="G48">
        <v>0</v>
      </c>
      <c r="H48">
        <v>27.347417840375581</v>
      </c>
      <c r="I48">
        <v>0.26995305164319244</v>
      </c>
      <c r="J48">
        <v>0</v>
      </c>
      <c r="K48">
        <v>0</v>
      </c>
      <c r="L48">
        <v>0</v>
      </c>
      <c r="M48">
        <v>0</v>
      </c>
      <c r="N48">
        <v>0</v>
      </c>
      <c r="O48">
        <v>2.7464788732394356</v>
      </c>
      <c r="P48">
        <v>10.739436619718308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61.807511737089193</v>
      </c>
      <c r="X48">
        <v>38.192488262910786</v>
      </c>
      <c r="Y48">
        <v>12.412109590248841</v>
      </c>
      <c r="Z48">
        <v>0</v>
      </c>
      <c r="AA48">
        <v>6</v>
      </c>
    </row>
    <row r="49" spans="1:27">
      <c r="A49">
        <v>4</v>
      </c>
      <c r="B49">
        <v>6</v>
      </c>
      <c r="C49">
        <v>2</v>
      </c>
      <c r="D49">
        <v>86.289999999999992</v>
      </c>
      <c r="E49">
        <v>79.893382779001044</v>
      </c>
      <c r="F49">
        <v>12.388457526944025</v>
      </c>
      <c r="G49">
        <v>0</v>
      </c>
      <c r="H49">
        <v>0</v>
      </c>
      <c r="I49">
        <v>3.4998261675744589</v>
      </c>
      <c r="J49">
        <v>0</v>
      </c>
      <c r="K49">
        <v>0.1854212539112296</v>
      </c>
      <c r="L49">
        <v>0</v>
      </c>
      <c r="M49">
        <v>0</v>
      </c>
      <c r="N49">
        <v>0</v>
      </c>
      <c r="O49">
        <v>0.83439564260053312</v>
      </c>
      <c r="P49">
        <v>3.1985166299687102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84.111716305481522</v>
      </c>
      <c r="X49">
        <v>15.888283694518485</v>
      </c>
      <c r="Y49">
        <v>14.356770804199822</v>
      </c>
      <c r="Z49">
        <v>0</v>
      </c>
      <c r="AA49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3" sqref="C13"/>
    </sheetView>
  </sheetViews>
  <sheetFormatPr baseColWidth="10" defaultColWidth="8.83203125" defaultRowHeight="14" x14ac:dyDescent="0"/>
  <cols>
    <col min="1" max="1" width="17.5" bestFit="1" customWidth="1"/>
    <col min="2" max="2" width="62.1640625" customWidth="1"/>
    <col min="3" max="3" width="17.5" bestFit="1" customWidth="1"/>
    <col min="4" max="4" width="34.5" bestFit="1" customWidth="1"/>
  </cols>
  <sheetData>
    <row r="1" spans="1:4" ht="28">
      <c r="A1" t="s">
        <v>26</v>
      </c>
      <c r="B1" s="4" t="s">
        <v>27</v>
      </c>
      <c r="C1" s="1" t="s">
        <v>0</v>
      </c>
    </row>
    <row r="2" spans="1:4" ht="28">
      <c r="A2" t="s">
        <v>28</v>
      </c>
      <c r="B2" s="4" t="s">
        <v>29</v>
      </c>
      <c r="C2" s="1" t="s">
        <v>1</v>
      </c>
    </row>
    <row r="3" spans="1:4" ht="28">
      <c r="A3" t="s">
        <v>30</v>
      </c>
      <c r="B3" s="4" t="s">
        <v>31</v>
      </c>
      <c r="C3" s="1" t="s">
        <v>2</v>
      </c>
    </row>
    <row r="4" spans="1:4" ht="28">
      <c r="A4" t="s">
        <v>32</v>
      </c>
      <c r="B4" s="4" t="s">
        <v>33</v>
      </c>
    </row>
    <row r="5" spans="1:4">
      <c r="A5" t="s">
        <v>34</v>
      </c>
      <c r="B5" s="4"/>
      <c r="C5" s="1" t="s">
        <v>3</v>
      </c>
    </row>
    <row r="6" spans="1:4" ht="28">
      <c r="A6" t="s">
        <v>35</v>
      </c>
      <c r="B6" s="4" t="s">
        <v>36</v>
      </c>
      <c r="C6" s="2" t="s">
        <v>4</v>
      </c>
    </row>
    <row r="7" spans="1:4">
      <c r="C7" s="2" t="s">
        <v>5</v>
      </c>
    </row>
    <row r="8" spans="1:4">
      <c r="A8" s="1" t="s">
        <v>37</v>
      </c>
      <c r="C8" s="2" t="s">
        <v>7</v>
      </c>
    </row>
    <row r="9" spans="1:4">
      <c r="A9" t="s">
        <v>8</v>
      </c>
      <c r="C9" s="2" t="s">
        <v>6</v>
      </c>
    </row>
    <row r="10" spans="1:4">
      <c r="A10" t="s">
        <v>9</v>
      </c>
      <c r="C10" s="2"/>
    </row>
    <row r="11" spans="1:4">
      <c r="A11" t="s">
        <v>17</v>
      </c>
      <c r="C11" s="3"/>
      <c r="D11" s="1"/>
    </row>
    <row r="12" spans="1:4">
      <c r="A12" t="s">
        <v>38</v>
      </c>
    </row>
    <row r="13" spans="1:4">
      <c r="A13" t="s">
        <v>39</v>
      </c>
    </row>
    <row r="14" spans="1:4">
      <c r="A14" t="s">
        <v>40</v>
      </c>
    </row>
    <row r="15" spans="1:4">
      <c r="A15" t="s">
        <v>10</v>
      </c>
    </row>
    <row r="16" spans="1:4">
      <c r="A16" t="s">
        <v>41</v>
      </c>
    </row>
    <row r="17" spans="1:2">
      <c r="A17" t="s">
        <v>42</v>
      </c>
    </row>
    <row r="18" spans="1:2">
      <c r="A18" t="s">
        <v>43</v>
      </c>
    </row>
    <row r="19" spans="1:2">
      <c r="A19" t="s">
        <v>44</v>
      </c>
    </row>
    <row r="20" spans="1:2">
      <c r="A20" t="s">
        <v>45</v>
      </c>
    </row>
    <row r="21" spans="1:2">
      <c r="A21" t="s">
        <v>46</v>
      </c>
    </row>
    <row r="22" spans="1:2">
      <c r="A22" t="s">
        <v>48</v>
      </c>
      <c r="B22" t="s">
        <v>52</v>
      </c>
    </row>
    <row r="23" spans="1:2">
      <c r="A23" t="s">
        <v>47</v>
      </c>
      <c r="B23" t="s">
        <v>53</v>
      </c>
    </row>
    <row r="24" spans="1:2">
      <c r="A24" t="s">
        <v>49</v>
      </c>
      <c r="B24" t="s">
        <v>54</v>
      </c>
    </row>
    <row r="25" spans="1:2">
      <c r="A25" t="s">
        <v>50</v>
      </c>
      <c r="B25" t="s">
        <v>56</v>
      </c>
    </row>
    <row r="26" spans="1:2">
      <c r="A26" t="s">
        <v>51</v>
      </c>
      <c r="B26" t="s">
        <v>55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pane ySplit="1" topLeftCell="A2" activePane="bottomLeft" state="frozen"/>
      <selection pane="bottomLeft" activeCell="E51" sqref="E51"/>
    </sheetView>
  </sheetViews>
  <sheetFormatPr baseColWidth="10" defaultColWidth="8.83203125" defaultRowHeight="14" x14ac:dyDescent="0"/>
  <cols>
    <col min="1" max="1" width="5.5" bestFit="1" customWidth="1"/>
    <col min="2" max="2" width="6.1640625" customWidth="1"/>
    <col min="3" max="3" width="4.1640625" bestFit="1" customWidth="1"/>
    <col min="4" max="4" width="7.83203125" bestFit="1" customWidth="1"/>
    <col min="5" max="5" width="6.5" bestFit="1" customWidth="1"/>
    <col min="6" max="6" width="8.1640625" bestFit="1" customWidth="1"/>
    <col min="7" max="7" width="7.5" customWidth="1"/>
    <col min="8" max="8" width="6.33203125" bestFit="1" customWidth="1"/>
    <col min="9" max="9" width="5.33203125" bestFit="1" customWidth="1"/>
    <col min="10" max="10" width="5.83203125" customWidth="1"/>
    <col min="11" max="12" width="5.5" customWidth="1"/>
    <col min="13" max="13" width="5.6640625" customWidth="1"/>
    <col min="14" max="14" width="6.5" bestFit="1" customWidth="1"/>
    <col min="15" max="15" width="6.83203125" customWidth="1"/>
    <col min="16" max="16" width="6.1640625" bestFit="1" customWidth="1"/>
    <col min="17" max="17" width="6.1640625" customWidth="1"/>
    <col min="18" max="19" width="9.33203125" customWidth="1"/>
    <col min="20" max="20" width="8.5" bestFit="1" customWidth="1"/>
    <col min="21" max="21" width="9.1640625" customWidth="1"/>
  </cols>
  <sheetData>
    <row r="1" spans="1:21" ht="28">
      <c r="A1" s="16" t="s">
        <v>65</v>
      </c>
      <c r="B1" s="17" t="s">
        <v>64</v>
      </c>
      <c r="C1" s="16" t="s">
        <v>66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17</v>
      </c>
      <c r="I1" s="17" t="s">
        <v>59</v>
      </c>
      <c r="J1" s="17" t="s">
        <v>57</v>
      </c>
      <c r="K1" s="17" t="s">
        <v>61</v>
      </c>
      <c r="L1" s="17" t="s">
        <v>62</v>
      </c>
      <c r="M1" s="17" t="s">
        <v>60</v>
      </c>
      <c r="N1" s="17" t="s">
        <v>41</v>
      </c>
      <c r="O1" s="17" t="s">
        <v>40</v>
      </c>
      <c r="P1" s="17" t="s">
        <v>44</v>
      </c>
      <c r="Q1" s="17" t="s">
        <v>42</v>
      </c>
      <c r="R1" s="17" t="s">
        <v>43</v>
      </c>
      <c r="S1" s="17" t="s">
        <v>45</v>
      </c>
      <c r="T1" s="17" t="s">
        <v>38</v>
      </c>
      <c r="U1" s="17" t="s">
        <v>46</v>
      </c>
    </row>
    <row r="2" spans="1:21">
      <c r="A2" s="18">
        <v>1</v>
      </c>
      <c r="B2" s="18">
        <v>1</v>
      </c>
      <c r="C2" s="18">
        <v>1</v>
      </c>
      <c r="D2" s="18">
        <f>(102.1-17.8)</f>
        <v>84.3</v>
      </c>
      <c r="E2" s="18">
        <f>(24.41-5.88)</f>
        <v>18.53</v>
      </c>
      <c r="F2" s="18">
        <v>0</v>
      </c>
      <c r="G2" s="18">
        <v>0</v>
      </c>
      <c r="H2" s="18">
        <v>1.51</v>
      </c>
      <c r="I2" s="18">
        <v>0</v>
      </c>
      <c r="J2" s="18">
        <v>3.31</v>
      </c>
      <c r="K2" s="18">
        <v>0</v>
      </c>
      <c r="L2" s="18">
        <v>0</v>
      </c>
      <c r="M2" s="18">
        <v>0.66</v>
      </c>
      <c r="N2" s="18">
        <v>0</v>
      </c>
      <c r="O2" s="18">
        <v>0.15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</row>
    <row r="3" spans="1:21">
      <c r="A3" s="18">
        <v>1</v>
      </c>
      <c r="B3" s="18">
        <v>1</v>
      </c>
      <c r="C3" s="18">
        <v>2</v>
      </c>
      <c r="D3" s="18">
        <f>(88.88-17.66)</f>
        <v>71.22</v>
      </c>
      <c r="E3" s="18">
        <v>12.06</v>
      </c>
      <c r="F3" s="18">
        <v>0</v>
      </c>
      <c r="G3" s="18">
        <v>0</v>
      </c>
      <c r="H3" s="18">
        <v>0.26</v>
      </c>
      <c r="I3" s="18">
        <v>0</v>
      </c>
      <c r="J3" s="18">
        <v>1.77</v>
      </c>
      <c r="K3" s="18">
        <v>0</v>
      </c>
      <c r="L3" s="18">
        <v>0</v>
      </c>
      <c r="M3" s="18">
        <v>1.39</v>
      </c>
      <c r="N3" s="18">
        <v>0</v>
      </c>
      <c r="O3" s="18">
        <v>0.06</v>
      </c>
      <c r="P3" s="18">
        <v>0</v>
      </c>
      <c r="Q3" s="18">
        <v>0</v>
      </c>
      <c r="R3" s="18">
        <v>0</v>
      </c>
      <c r="S3" s="18">
        <v>0</v>
      </c>
      <c r="T3" s="18">
        <v>0.13</v>
      </c>
      <c r="U3" s="18">
        <v>0</v>
      </c>
    </row>
    <row r="4" spans="1:21">
      <c r="A4" s="18">
        <v>1</v>
      </c>
      <c r="B4" s="18">
        <v>2</v>
      </c>
      <c r="C4" s="18">
        <v>1</v>
      </c>
      <c r="D4" s="18">
        <v>0</v>
      </c>
      <c r="E4" s="18">
        <v>0</v>
      </c>
      <c r="F4" s="18">
        <v>0.32</v>
      </c>
      <c r="G4" s="18">
        <v>1.55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f>(25.68-7.72)</f>
        <v>17.96</v>
      </c>
      <c r="O4" s="18">
        <f>(77.23-17.96)</f>
        <v>59.27</v>
      </c>
      <c r="P4" s="18">
        <v>0</v>
      </c>
      <c r="Q4" s="18">
        <v>0</v>
      </c>
      <c r="R4" s="18">
        <v>0</v>
      </c>
      <c r="S4" s="18" t="s">
        <v>63</v>
      </c>
      <c r="T4" s="18">
        <v>0</v>
      </c>
      <c r="U4" s="18">
        <v>0</v>
      </c>
    </row>
    <row r="5" spans="1:21">
      <c r="A5" s="18">
        <v>1</v>
      </c>
      <c r="B5" s="18">
        <v>2</v>
      </c>
      <c r="C5" s="18">
        <v>2</v>
      </c>
      <c r="D5" s="18">
        <v>0</v>
      </c>
      <c r="E5" s="18">
        <v>0</v>
      </c>
      <c r="F5" s="18">
        <f>(7.69-5.73)</f>
        <v>1.96</v>
      </c>
      <c r="G5" s="18">
        <v>2.09</v>
      </c>
      <c r="H5" s="18">
        <v>0</v>
      </c>
      <c r="I5" s="18">
        <v>0</v>
      </c>
      <c r="J5" s="18">
        <v>0</v>
      </c>
      <c r="K5" s="18">
        <v>0.05</v>
      </c>
      <c r="L5" s="18">
        <f>(7.73-5.73)</f>
        <v>2</v>
      </c>
      <c r="M5" s="18">
        <v>0</v>
      </c>
      <c r="N5" s="18">
        <f>(8.08-5.73)</f>
        <v>2.3499999999999996</v>
      </c>
      <c r="O5" s="18">
        <f>(69.51-5.92)</f>
        <v>63.59</v>
      </c>
      <c r="P5" s="18">
        <v>0</v>
      </c>
      <c r="Q5" s="18">
        <v>0.06</v>
      </c>
      <c r="R5" s="18">
        <v>0</v>
      </c>
      <c r="S5" s="18">
        <v>0</v>
      </c>
      <c r="T5" s="18">
        <v>0</v>
      </c>
      <c r="U5" s="18">
        <v>0</v>
      </c>
    </row>
    <row r="6" spans="1:21">
      <c r="A6" s="18">
        <v>1</v>
      </c>
      <c r="B6" s="18">
        <v>3</v>
      </c>
      <c r="C6" s="18">
        <v>1</v>
      </c>
      <c r="D6" s="18">
        <v>0</v>
      </c>
      <c r="E6" s="18">
        <v>0</v>
      </c>
      <c r="F6" s="18">
        <f>(27.82-6.38)</f>
        <v>21.44</v>
      </c>
      <c r="G6" s="18">
        <v>0.7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4.84</v>
      </c>
      <c r="O6" s="18">
        <f>(96.27-17.86)</f>
        <v>78.41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</row>
    <row r="7" spans="1:21">
      <c r="A7" s="18">
        <v>1</v>
      </c>
      <c r="B7" s="18">
        <v>3</v>
      </c>
      <c r="C7" s="18">
        <v>2</v>
      </c>
      <c r="D7" s="18">
        <v>0</v>
      </c>
      <c r="E7" s="18">
        <v>0</v>
      </c>
      <c r="F7" s="18">
        <f>(18.86-7.72)</f>
        <v>11.14</v>
      </c>
      <c r="G7" s="18">
        <v>3.4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2.17</v>
      </c>
      <c r="O7" s="18">
        <f>(124.67-14.61)</f>
        <v>110.06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</row>
    <row r="8" spans="1:21">
      <c r="A8" s="18">
        <v>1</v>
      </c>
      <c r="B8" s="18">
        <v>4</v>
      </c>
      <c r="C8" s="18">
        <v>1</v>
      </c>
      <c r="D8" s="18">
        <v>56.45</v>
      </c>
      <c r="E8" s="18">
        <v>1.63</v>
      </c>
      <c r="F8" s="18">
        <v>0</v>
      </c>
      <c r="G8" s="18">
        <v>0</v>
      </c>
      <c r="H8" s="18">
        <v>2.0499999999999998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2.54</v>
      </c>
      <c r="O8" s="18">
        <v>7.33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</row>
    <row r="9" spans="1:21">
      <c r="A9" s="18">
        <v>1</v>
      </c>
      <c r="B9" s="18">
        <v>4</v>
      </c>
      <c r="C9" s="18">
        <v>2</v>
      </c>
      <c r="D9" s="18">
        <v>33.049999999999997</v>
      </c>
      <c r="E9" s="18">
        <v>5.9</v>
      </c>
      <c r="F9" s="18">
        <v>1.37</v>
      </c>
      <c r="G9" s="18">
        <v>0</v>
      </c>
      <c r="H9" s="18">
        <v>5.84</v>
      </c>
      <c r="I9" s="18">
        <v>0</v>
      </c>
      <c r="J9" s="18">
        <v>0.18</v>
      </c>
      <c r="K9" s="18">
        <v>0</v>
      </c>
      <c r="L9" s="18">
        <v>0</v>
      </c>
      <c r="M9" s="18">
        <v>2.23</v>
      </c>
      <c r="N9" s="18">
        <v>2.39</v>
      </c>
      <c r="O9" s="18">
        <v>5.59</v>
      </c>
      <c r="P9" s="18">
        <v>0</v>
      </c>
      <c r="Q9" s="18">
        <v>0</v>
      </c>
      <c r="R9" s="18">
        <v>0.22</v>
      </c>
      <c r="S9" s="18">
        <v>0</v>
      </c>
      <c r="T9" s="18">
        <v>0</v>
      </c>
      <c r="U9" s="18">
        <v>0</v>
      </c>
    </row>
    <row r="10" spans="1:21">
      <c r="A10" s="18">
        <v>1</v>
      </c>
      <c r="B10" s="18">
        <v>5</v>
      </c>
      <c r="C10" s="18">
        <v>1</v>
      </c>
      <c r="D10" s="18">
        <v>22.36</v>
      </c>
      <c r="E10" s="18">
        <v>1.1499999999999999</v>
      </c>
      <c r="F10" s="18">
        <v>2.04</v>
      </c>
      <c r="G10" s="18">
        <v>0</v>
      </c>
      <c r="H10" s="18">
        <v>1.34</v>
      </c>
      <c r="I10" s="18">
        <v>0</v>
      </c>
      <c r="J10" s="18">
        <v>0.33</v>
      </c>
      <c r="K10" s="18">
        <v>0</v>
      </c>
      <c r="L10" s="18">
        <v>0</v>
      </c>
      <c r="M10" s="18">
        <v>0</v>
      </c>
      <c r="N10" s="18">
        <v>8.3800000000000008</v>
      </c>
      <c r="O10" s="18">
        <v>35.51</v>
      </c>
      <c r="P10" s="18">
        <v>0</v>
      </c>
      <c r="Q10" s="18">
        <v>0</v>
      </c>
      <c r="R10" s="18">
        <v>1.27</v>
      </c>
      <c r="S10" s="18">
        <v>0.01</v>
      </c>
      <c r="T10" s="18">
        <v>0.1</v>
      </c>
      <c r="U10" s="18">
        <v>0.48</v>
      </c>
    </row>
    <row r="11" spans="1:21">
      <c r="A11" s="18">
        <v>1</v>
      </c>
      <c r="B11" s="18">
        <v>5</v>
      </c>
      <c r="C11" s="18">
        <v>2</v>
      </c>
      <c r="D11" s="18">
        <v>56.86</v>
      </c>
      <c r="E11" s="18">
        <v>6.02</v>
      </c>
      <c r="F11" s="18">
        <v>0</v>
      </c>
      <c r="G11" s="18">
        <v>0</v>
      </c>
      <c r="H11" s="18">
        <v>3.41</v>
      </c>
      <c r="I11" s="18">
        <v>0.09</v>
      </c>
      <c r="J11" s="18">
        <v>0.32</v>
      </c>
      <c r="K11" s="18">
        <v>0</v>
      </c>
      <c r="L11" s="18">
        <v>0</v>
      </c>
      <c r="M11" s="18">
        <v>0</v>
      </c>
      <c r="N11" s="18">
        <v>4.87</v>
      </c>
      <c r="O11" s="18">
        <v>13.18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</row>
    <row r="12" spans="1:21">
      <c r="A12" s="18">
        <v>1</v>
      </c>
      <c r="B12" s="18">
        <v>6</v>
      </c>
      <c r="C12" s="18">
        <v>1</v>
      </c>
      <c r="D12" s="18">
        <f>(16.88-5.84)</f>
        <v>11.04</v>
      </c>
      <c r="E12" s="18">
        <f>(25.26-5.81)</f>
        <v>19.450000000000003</v>
      </c>
      <c r="F12" s="18">
        <v>0</v>
      </c>
      <c r="G12" s="18">
        <v>0</v>
      </c>
      <c r="H12" s="18">
        <v>1.18</v>
      </c>
      <c r="I12" s="18">
        <v>0</v>
      </c>
      <c r="J12" s="18">
        <v>0.92</v>
      </c>
      <c r="K12" s="18">
        <v>0</v>
      </c>
      <c r="L12" s="18">
        <v>0</v>
      </c>
      <c r="M12" s="18">
        <v>0</v>
      </c>
      <c r="N12" s="18">
        <f>(9.28-5.73)</f>
        <v>3.5499999999999989</v>
      </c>
      <c r="O12" s="18">
        <f>(58.16-17.96)</f>
        <v>40.199999999999996</v>
      </c>
      <c r="P12" s="18">
        <v>0</v>
      </c>
      <c r="Q12" s="18">
        <v>0.72</v>
      </c>
      <c r="R12" s="18">
        <v>0.17</v>
      </c>
      <c r="S12" s="18">
        <v>0</v>
      </c>
      <c r="T12" s="18">
        <v>0</v>
      </c>
      <c r="U12" s="18">
        <v>0</v>
      </c>
    </row>
    <row r="13" spans="1:21">
      <c r="A13" s="18">
        <v>1</v>
      </c>
      <c r="B13" s="18">
        <v>6</v>
      </c>
      <c r="C13" s="18">
        <v>2</v>
      </c>
      <c r="D13" s="18">
        <v>62.85</v>
      </c>
      <c r="E13" s="18">
        <f>(17.41-5.82)</f>
        <v>11.59</v>
      </c>
      <c r="F13" s="18">
        <v>0</v>
      </c>
      <c r="G13" s="18">
        <v>0</v>
      </c>
      <c r="H13" s="18">
        <f>(8.66-5.82)</f>
        <v>2.84</v>
      </c>
      <c r="I13" s="18">
        <v>0</v>
      </c>
      <c r="J13" s="18">
        <v>1.02</v>
      </c>
      <c r="K13" s="18">
        <v>0</v>
      </c>
      <c r="L13" s="18">
        <v>0</v>
      </c>
      <c r="M13" s="18">
        <v>0</v>
      </c>
      <c r="N13" s="18">
        <v>0.54</v>
      </c>
      <c r="O13" s="18">
        <v>4.72</v>
      </c>
      <c r="P13" s="18">
        <v>0</v>
      </c>
      <c r="Q13" s="18">
        <v>0</v>
      </c>
      <c r="R13" s="18">
        <v>0.13</v>
      </c>
      <c r="S13" s="18">
        <v>0</v>
      </c>
      <c r="T13" s="18">
        <v>0</v>
      </c>
      <c r="U13" s="18">
        <v>0</v>
      </c>
    </row>
    <row r="14" spans="1:21">
      <c r="A14" s="18">
        <v>2</v>
      </c>
      <c r="B14" s="18">
        <v>1</v>
      </c>
      <c r="C14" s="18">
        <v>1</v>
      </c>
      <c r="D14" s="18">
        <v>0</v>
      </c>
      <c r="E14" s="18">
        <v>18.71</v>
      </c>
      <c r="F14" s="18">
        <v>0</v>
      </c>
      <c r="G14" s="18">
        <v>0</v>
      </c>
      <c r="H14" s="18">
        <v>9.25</v>
      </c>
      <c r="I14" s="18">
        <v>0</v>
      </c>
      <c r="J14" s="18">
        <v>23.45</v>
      </c>
      <c r="K14" s="18">
        <v>0</v>
      </c>
      <c r="L14" s="18">
        <v>0</v>
      </c>
      <c r="M14" s="18">
        <v>0.27</v>
      </c>
      <c r="N14" s="18">
        <v>0.97</v>
      </c>
      <c r="O14" s="18">
        <v>3.59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</row>
    <row r="15" spans="1:21">
      <c r="A15" s="18">
        <v>2</v>
      </c>
      <c r="B15" s="18">
        <v>1</v>
      </c>
      <c r="C15" s="18">
        <v>2</v>
      </c>
      <c r="D15" s="18">
        <f>(61.29-17.82)</f>
        <v>43.47</v>
      </c>
      <c r="E15" s="18">
        <f>(18.93-5.82)</f>
        <v>13.11</v>
      </c>
      <c r="F15" s="18">
        <v>0</v>
      </c>
      <c r="G15" s="18">
        <v>0</v>
      </c>
      <c r="H15" s="18">
        <v>0.84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>(7.15-5.94)</f>
        <v>1.21</v>
      </c>
      <c r="O15" s="18">
        <v>2.5299999999999998</v>
      </c>
      <c r="P15" s="18">
        <v>0.08</v>
      </c>
      <c r="Q15" s="18">
        <v>0</v>
      </c>
      <c r="R15" s="18">
        <v>0</v>
      </c>
      <c r="S15" s="18">
        <v>0</v>
      </c>
      <c r="T15" s="18">
        <v>11.45</v>
      </c>
      <c r="U15" s="18">
        <v>0</v>
      </c>
    </row>
    <row r="16" spans="1:21">
      <c r="A16" s="18">
        <v>2</v>
      </c>
      <c r="B16" s="18">
        <v>2</v>
      </c>
      <c r="C16" s="18">
        <v>1</v>
      </c>
      <c r="D16" s="18">
        <v>0</v>
      </c>
      <c r="E16" s="18">
        <v>0</v>
      </c>
      <c r="F16" s="18">
        <f>(25.8-5.86)</f>
        <v>19.940000000000001</v>
      </c>
      <c r="G16" s="18">
        <f>(16.89-5.98)</f>
        <v>10.91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>(72.64-17.88)</f>
        <v>54.760000000000005</v>
      </c>
      <c r="O16" s="18">
        <f>(28.31-5.83)</f>
        <v>22.479999999999997</v>
      </c>
      <c r="P16" s="18">
        <v>0</v>
      </c>
      <c r="Q16" s="18">
        <f>(11.08-5.84)</f>
        <v>5.24</v>
      </c>
      <c r="R16" s="18">
        <v>0</v>
      </c>
      <c r="S16" s="18">
        <v>0</v>
      </c>
      <c r="T16" s="18">
        <v>0</v>
      </c>
      <c r="U16" s="18">
        <v>0</v>
      </c>
    </row>
    <row r="17" spans="1:21">
      <c r="A17" s="18">
        <v>2</v>
      </c>
      <c r="B17" s="18">
        <v>2</v>
      </c>
      <c r="C17" s="18">
        <v>2</v>
      </c>
      <c r="D17" s="18">
        <v>0</v>
      </c>
      <c r="E17" s="18">
        <v>0</v>
      </c>
      <c r="F17" s="18">
        <v>23.39</v>
      </c>
      <c r="G17" s="18">
        <v>7.97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57.78</v>
      </c>
      <c r="O17" s="18">
        <v>29.77</v>
      </c>
      <c r="P17" s="18">
        <v>0</v>
      </c>
      <c r="Q17" s="18">
        <v>2.38</v>
      </c>
      <c r="R17" s="18">
        <v>0</v>
      </c>
      <c r="S17" s="18">
        <v>0</v>
      </c>
      <c r="T17" s="18">
        <v>0</v>
      </c>
      <c r="U17" s="18">
        <v>0</v>
      </c>
    </row>
    <row r="18" spans="1:21">
      <c r="A18" s="18">
        <v>2</v>
      </c>
      <c r="B18" s="18">
        <v>3</v>
      </c>
      <c r="C18" s="18">
        <v>1</v>
      </c>
      <c r="D18" s="18">
        <v>0</v>
      </c>
      <c r="E18" s="18">
        <v>0</v>
      </c>
      <c r="F18" s="18">
        <f>(415.17-374.33)</f>
        <v>40.840000000000032</v>
      </c>
      <c r="G18" s="18">
        <f>(11.9-5.84)</f>
        <v>6.0600000000000005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f>(42.44-14.91)</f>
        <v>27.529999999999998</v>
      </c>
      <c r="O18" s="18">
        <f>(53.96-14.8)</f>
        <v>39.159999999999997</v>
      </c>
      <c r="P18" s="18">
        <v>0</v>
      </c>
      <c r="Q18" s="18">
        <v>0.2</v>
      </c>
      <c r="R18" s="18">
        <v>0</v>
      </c>
      <c r="S18" s="18">
        <v>0</v>
      </c>
      <c r="T18" s="18">
        <v>0</v>
      </c>
      <c r="U18" s="18">
        <v>0</v>
      </c>
    </row>
    <row r="19" spans="1:21">
      <c r="A19" s="18">
        <v>2</v>
      </c>
      <c r="B19" s="18">
        <v>3</v>
      </c>
      <c r="C19" s="18">
        <v>2</v>
      </c>
      <c r="D19" s="18">
        <v>0</v>
      </c>
      <c r="E19" s="18">
        <v>0</v>
      </c>
      <c r="F19" s="18">
        <f>(406.96-377.26)</f>
        <v>29.699999999999989</v>
      </c>
      <c r="G19" s="18">
        <f>(379.54-377.24)</f>
        <v>2.3000000000000114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f>(389.61-377.24)</f>
        <v>12.370000000000005</v>
      </c>
      <c r="O19" s="18">
        <v>25.61</v>
      </c>
      <c r="P19" s="18">
        <v>0</v>
      </c>
      <c r="Q19" s="18">
        <v>0.19</v>
      </c>
      <c r="R19" s="18">
        <v>0</v>
      </c>
      <c r="S19" s="18">
        <v>0</v>
      </c>
      <c r="T19" s="18">
        <v>0</v>
      </c>
      <c r="U19" s="18">
        <v>0</v>
      </c>
    </row>
    <row r="20" spans="1:21">
      <c r="A20" s="18">
        <v>2</v>
      </c>
      <c r="B20" s="18">
        <v>4</v>
      </c>
      <c r="C20" s="18">
        <v>1</v>
      </c>
      <c r="D20" s="18">
        <f>(41.48-17.87)</f>
        <v>23.609999999999996</v>
      </c>
      <c r="E20" s="18">
        <v>7.36</v>
      </c>
      <c r="F20" s="18">
        <v>0.45</v>
      </c>
      <c r="G20" s="18">
        <f>(55.62-17.89)</f>
        <v>37.729999999999997</v>
      </c>
      <c r="H20" s="18">
        <v>4.1900000000000004</v>
      </c>
      <c r="I20" s="18">
        <v>0</v>
      </c>
      <c r="J20" s="18">
        <v>6.58</v>
      </c>
      <c r="K20" s="18">
        <v>0</v>
      </c>
      <c r="L20" s="18">
        <v>0</v>
      </c>
      <c r="M20" s="18">
        <v>0</v>
      </c>
      <c r="N20" s="18">
        <f>(45.53-17.98)</f>
        <v>27.55</v>
      </c>
      <c r="O20" s="18">
        <v>7.22</v>
      </c>
      <c r="P20" s="18">
        <v>0</v>
      </c>
      <c r="Q20" s="18">
        <v>0</v>
      </c>
      <c r="R20" s="18">
        <v>0.03</v>
      </c>
      <c r="S20" s="18">
        <v>0</v>
      </c>
      <c r="T20" s="18">
        <v>2.33</v>
      </c>
      <c r="U20" s="18">
        <v>0</v>
      </c>
    </row>
    <row r="21" spans="1:21">
      <c r="A21" s="18">
        <v>2</v>
      </c>
      <c r="B21" s="18">
        <v>4</v>
      </c>
      <c r="C21" s="18">
        <v>2</v>
      </c>
      <c r="D21" s="18">
        <v>23.17</v>
      </c>
      <c r="E21" s="18">
        <v>6.86</v>
      </c>
      <c r="F21" s="18">
        <v>0</v>
      </c>
      <c r="G21" s="18">
        <v>0.26</v>
      </c>
      <c r="H21" s="18">
        <v>1.27</v>
      </c>
      <c r="I21" s="18">
        <v>0</v>
      </c>
      <c r="J21" s="18">
        <v>2.19</v>
      </c>
      <c r="K21" s="18">
        <v>0</v>
      </c>
      <c r="L21" s="18">
        <v>0</v>
      </c>
      <c r="M21" s="18">
        <v>0</v>
      </c>
      <c r="N21" s="18">
        <v>15.37</v>
      </c>
      <c r="O21" s="18">
        <v>5.09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</row>
    <row r="22" spans="1:21">
      <c r="A22" s="18">
        <v>2</v>
      </c>
      <c r="B22" s="18">
        <v>5</v>
      </c>
      <c r="C22" s="18">
        <v>1</v>
      </c>
      <c r="D22" s="18">
        <v>0</v>
      </c>
      <c r="E22" s="18">
        <v>4.3099999999999996</v>
      </c>
      <c r="F22" s="18">
        <v>0</v>
      </c>
      <c r="G22" s="18"/>
      <c r="H22" s="18">
        <v>2.5299999999999998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31.37</v>
      </c>
      <c r="O22" s="18">
        <v>20.190000000000001</v>
      </c>
      <c r="P22" s="18">
        <v>0</v>
      </c>
      <c r="Q22" s="18">
        <v>0</v>
      </c>
      <c r="R22" s="18">
        <v>8.7899999999999991</v>
      </c>
      <c r="S22" s="18">
        <v>0</v>
      </c>
      <c r="T22" s="18">
        <v>0</v>
      </c>
      <c r="U22" s="18">
        <v>0</v>
      </c>
    </row>
    <row r="23" spans="1:21">
      <c r="A23" s="18">
        <v>2</v>
      </c>
      <c r="B23" s="18">
        <v>5</v>
      </c>
      <c r="C23" s="18">
        <v>2</v>
      </c>
      <c r="D23" s="18">
        <v>7.35</v>
      </c>
      <c r="E23" s="18">
        <v>13.22</v>
      </c>
      <c r="F23" s="18">
        <v>0.35</v>
      </c>
      <c r="G23" s="18">
        <v>19.010000000000002</v>
      </c>
      <c r="H23" s="18">
        <v>1.02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19.7</v>
      </c>
      <c r="O23" s="18">
        <v>15.67</v>
      </c>
      <c r="P23" s="18">
        <v>0</v>
      </c>
      <c r="Q23" s="18">
        <v>0</v>
      </c>
      <c r="R23" s="18">
        <v>0</v>
      </c>
      <c r="S23" s="18">
        <v>0</v>
      </c>
      <c r="T23" s="18">
        <v>2.4700000000000002</v>
      </c>
      <c r="U23" s="18">
        <v>0</v>
      </c>
    </row>
    <row r="24" spans="1:21">
      <c r="A24" s="18">
        <v>2</v>
      </c>
      <c r="B24" s="18">
        <v>6</v>
      </c>
      <c r="C24" s="18">
        <v>1</v>
      </c>
      <c r="D24" s="18">
        <v>102.49</v>
      </c>
      <c r="E24" s="18">
        <v>8.02</v>
      </c>
      <c r="F24" s="18">
        <v>0</v>
      </c>
      <c r="G24" s="18">
        <v>0</v>
      </c>
      <c r="H24" s="18">
        <v>0.02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4.63</v>
      </c>
      <c r="O24" s="18">
        <v>2.17</v>
      </c>
      <c r="P24" s="18">
        <v>0.01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</row>
    <row r="25" spans="1:21">
      <c r="A25" s="18">
        <v>2</v>
      </c>
      <c r="B25" s="18">
        <v>6</v>
      </c>
      <c r="C25" s="18">
        <v>2</v>
      </c>
      <c r="D25" s="18">
        <f>(65-17.85)</f>
        <v>47.15</v>
      </c>
      <c r="E25" s="18">
        <f>(44.81-17.778)</f>
        <v>27.032000000000004</v>
      </c>
      <c r="F25" s="18">
        <v>5.84</v>
      </c>
      <c r="G25" s="18">
        <v>0</v>
      </c>
      <c r="H25" s="18">
        <v>0.59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6.47</v>
      </c>
      <c r="O25" s="18">
        <v>10.29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</row>
    <row r="26" spans="1:21">
      <c r="A26" s="18">
        <v>3</v>
      </c>
      <c r="B26" s="18">
        <v>1</v>
      </c>
      <c r="C26" s="18">
        <v>1</v>
      </c>
      <c r="D26" s="18">
        <v>42.26</v>
      </c>
      <c r="E26" s="18">
        <v>8.18</v>
      </c>
      <c r="F26" s="18">
        <v>0</v>
      </c>
      <c r="G26" s="18">
        <v>0</v>
      </c>
      <c r="H26" s="18">
        <v>4.57</v>
      </c>
      <c r="I26" s="18">
        <v>0</v>
      </c>
      <c r="J26" s="18">
        <v>2.52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</row>
    <row r="27" spans="1:21">
      <c r="A27" s="18">
        <v>3</v>
      </c>
      <c r="B27" s="18">
        <v>1</v>
      </c>
      <c r="C27" s="18">
        <v>2</v>
      </c>
      <c r="D27" s="18">
        <f>(70.98-17.8)</f>
        <v>53.180000000000007</v>
      </c>
      <c r="E27" s="18">
        <f>(40.62-17.82)</f>
        <v>22.799999999999997</v>
      </c>
      <c r="F27" s="18">
        <v>0</v>
      </c>
      <c r="G27" s="18">
        <v>0</v>
      </c>
      <c r="H27" s="18">
        <v>0.39</v>
      </c>
      <c r="I27" s="18">
        <v>0</v>
      </c>
      <c r="J27" s="18">
        <v>0.31</v>
      </c>
      <c r="K27" s="18">
        <v>0</v>
      </c>
      <c r="L27" s="18">
        <v>0</v>
      </c>
      <c r="M27" s="18">
        <v>0</v>
      </c>
      <c r="N27" s="18">
        <v>0.2</v>
      </c>
      <c r="O27" s="18">
        <f>(29.22-17.95)</f>
        <v>11.27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</row>
    <row r="28" spans="1:21">
      <c r="A28" s="18">
        <v>3</v>
      </c>
      <c r="B28" s="18">
        <v>2</v>
      </c>
      <c r="C28" s="18">
        <v>1</v>
      </c>
      <c r="D28" s="18">
        <v>0</v>
      </c>
      <c r="E28" s="18">
        <v>0</v>
      </c>
      <c r="F28" s="18">
        <v>13.72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53.48</v>
      </c>
      <c r="P28" s="18">
        <v>0</v>
      </c>
      <c r="Q28" s="18">
        <v>0.15</v>
      </c>
      <c r="R28" s="18">
        <v>0</v>
      </c>
      <c r="S28" s="18">
        <v>0</v>
      </c>
      <c r="T28" s="18">
        <v>0</v>
      </c>
      <c r="U28" s="18">
        <v>0</v>
      </c>
    </row>
    <row r="29" spans="1:21">
      <c r="A29" s="18">
        <v>3</v>
      </c>
      <c r="B29" s="18">
        <v>2</v>
      </c>
      <c r="C29" s="18">
        <v>2</v>
      </c>
      <c r="D29" s="18">
        <v>0</v>
      </c>
      <c r="E29" s="18">
        <v>0</v>
      </c>
      <c r="F29" s="18">
        <f>(68.21-17.92)</f>
        <v>50.289999999999992</v>
      </c>
      <c r="G29" s="18">
        <v>0.06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0.76</v>
      </c>
      <c r="O29" s="18">
        <f>(88.46-17.86)</f>
        <v>70.599999999999994</v>
      </c>
      <c r="P29" s="18">
        <v>0</v>
      </c>
      <c r="Q29" s="18">
        <v>6.75</v>
      </c>
      <c r="R29" s="18">
        <v>0</v>
      </c>
      <c r="S29" s="18">
        <v>0</v>
      </c>
      <c r="T29" s="18">
        <v>0</v>
      </c>
      <c r="U29" s="18">
        <v>0</v>
      </c>
    </row>
    <row r="30" spans="1:21">
      <c r="A30" s="18">
        <v>3</v>
      </c>
      <c r="B30" s="18">
        <v>3</v>
      </c>
      <c r="C30" s="18">
        <v>1</v>
      </c>
      <c r="D30" s="18">
        <v>0</v>
      </c>
      <c r="E30" s="18">
        <v>0</v>
      </c>
      <c r="F30" s="18">
        <f>(73.87-17.82)</f>
        <v>56.050000000000004</v>
      </c>
      <c r="G30" s="18">
        <v>1.35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0.1</v>
      </c>
      <c r="O30" s="18">
        <f>(96.66-17.9)</f>
        <v>78.759999999999991</v>
      </c>
      <c r="P30" s="18">
        <v>0</v>
      </c>
      <c r="Q30" s="18">
        <v>0.87</v>
      </c>
      <c r="R30" s="18">
        <v>0</v>
      </c>
      <c r="S30" s="18">
        <v>0</v>
      </c>
      <c r="T30" s="18">
        <v>0</v>
      </c>
      <c r="U30" s="18">
        <v>0</v>
      </c>
    </row>
    <row r="31" spans="1:21">
      <c r="A31" s="18">
        <v>3</v>
      </c>
      <c r="B31" s="18">
        <v>3</v>
      </c>
      <c r="C31" s="18">
        <v>2</v>
      </c>
      <c r="D31" s="18">
        <v>0</v>
      </c>
      <c r="E31" s="18">
        <v>0</v>
      </c>
      <c r="F31" s="18">
        <v>38.9</v>
      </c>
      <c r="G31" s="18">
        <v>0.93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71.72</v>
      </c>
      <c r="P31" s="18">
        <v>0</v>
      </c>
      <c r="Q31" s="18">
        <v>1.26</v>
      </c>
      <c r="R31" s="18">
        <v>0</v>
      </c>
      <c r="S31" s="18">
        <v>0</v>
      </c>
      <c r="T31" s="18">
        <v>0</v>
      </c>
      <c r="U31" s="18">
        <v>0</v>
      </c>
    </row>
    <row r="32" spans="1:21">
      <c r="A32" s="18">
        <v>3</v>
      </c>
      <c r="B32" s="18">
        <v>4</v>
      </c>
      <c r="C32" s="18">
        <v>1</v>
      </c>
      <c r="D32" s="18">
        <f>(80.36-18.01)</f>
        <v>62.349999999999994</v>
      </c>
      <c r="E32" s="18">
        <f>(6.39-5.73)</f>
        <v>0.65999999999999925</v>
      </c>
      <c r="F32" s="18">
        <v>0</v>
      </c>
      <c r="G32" s="18">
        <v>0</v>
      </c>
      <c r="H32" s="18">
        <f>(6.11-5.73)</f>
        <v>0.37999999999999989</v>
      </c>
      <c r="I32" s="18">
        <v>0</v>
      </c>
      <c r="J32" s="18">
        <f>(7.17-5.73)</f>
        <v>1.4399999999999995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</row>
    <row r="33" spans="1:21">
      <c r="A33" s="18">
        <v>3</v>
      </c>
      <c r="B33" s="18">
        <v>4</v>
      </c>
      <c r="C33" s="18">
        <v>2</v>
      </c>
      <c r="D33" s="18">
        <v>15.41</v>
      </c>
      <c r="E33" s="18">
        <v>4.03</v>
      </c>
      <c r="F33" s="18">
        <v>0</v>
      </c>
      <c r="G33" s="18">
        <v>8.77</v>
      </c>
      <c r="H33" s="18">
        <v>6.62</v>
      </c>
      <c r="I33" s="18">
        <v>0</v>
      </c>
      <c r="J33" s="18">
        <v>2.04</v>
      </c>
      <c r="K33" s="18">
        <v>0</v>
      </c>
      <c r="L33" s="18">
        <v>0</v>
      </c>
      <c r="M33" s="18">
        <v>0</v>
      </c>
      <c r="N33" s="18">
        <v>0.48</v>
      </c>
      <c r="O33" s="18">
        <v>22.08</v>
      </c>
      <c r="P33" s="18">
        <v>0.04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</row>
    <row r="34" spans="1:21">
      <c r="A34" s="18">
        <v>3</v>
      </c>
      <c r="B34" s="18">
        <v>5</v>
      </c>
      <c r="C34" s="18">
        <v>1</v>
      </c>
      <c r="D34" s="18">
        <f>(40.81-5.84)</f>
        <v>34.97</v>
      </c>
      <c r="E34" s="18">
        <f>(12.79-5.81)</f>
        <v>6.9799999999999995</v>
      </c>
      <c r="F34" s="18">
        <v>0.63</v>
      </c>
      <c r="G34" s="18">
        <v>1.18</v>
      </c>
      <c r="H34" s="18">
        <v>0.23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f>(24.95-5.87)</f>
        <v>19.079999999999998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</row>
    <row r="35" spans="1:21">
      <c r="A35" s="18">
        <v>3</v>
      </c>
      <c r="B35" s="18">
        <v>5</v>
      </c>
      <c r="C35" s="18">
        <v>2</v>
      </c>
      <c r="D35" s="18">
        <v>11.53</v>
      </c>
      <c r="E35" s="18">
        <v>3.3</v>
      </c>
      <c r="F35" s="18">
        <v>0</v>
      </c>
      <c r="G35" s="18">
        <v>0.17</v>
      </c>
      <c r="H35" s="18">
        <v>4.6399999999999997</v>
      </c>
      <c r="I35" s="18">
        <v>0</v>
      </c>
      <c r="J35" s="18">
        <v>7.73</v>
      </c>
      <c r="K35" s="18">
        <v>0</v>
      </c>
      <c r="L35" s="18">
        <v>0</v>
      </c>
      <c r="M35" s="18">
        <v>0</v>
      </c>
      <c r="N35" s="18">
        <v>0.47</v>
      </c>
      <c r="O35" s="18">
        <v>31.84</v>
      </c>
      <c r="P35" s="18">
        <v>0.05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</row>
    <row r="36" spans="1:21">
      <c r="A36" s="18">
        <v>3</v>
      </c>
      <c r="B36" s="18">
        <v>6</v>
      </c>
      <c r="C36" s="18">
        <v>1</v>
      </c>
      <c r="D36" s="18">
        <v>27.95</v>
      </c>
      <c r="E36" s="18">
        <v>7.06</v>
      </c>
      <c r="F36" s="18">
        <v>0</v>
      </c>
      <c r="G36" s="18">
        <v>0.11</v>
      </c>
      <c r="H36" s="18">
        <v>3.5</v>
      </c>
      <c r="I36" s="18">
        <v>0</v>
      </c>
      <c r="J36" s="18">
        <v>5.93</v>
      </c>
      <c r="K36" s="18">
        <v>0</v>
      </c>
      <c r="L36" s="18">
        <v>0</v>
      </c>
      <c r="M36" s="18">
        <v>0</v>
      </c>
      <c r="N36" s="18">
        <v>0</v>
      </c>
      <c r="O36" s="18">
        <v>11.12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</row>
    <row r="37" spans="1:21">
      <c r="A37" s="18">
        <v>3</v>
      </c>
      <c r="B37" s="18">
        <v>6</v>
      </c>
      <c r="C37" s="18">
        <v>2</v>
      </c>
      <c r="D37" s="18">
        <f>(77.62-7.62)</f>
        <v>70</v>
      </c>
      <c r="E37" s="18">
        <v>3.36</v>
      </c>
      <c r="F37" s="18">
        <v>0</v>
      </c>
      <c r="G37" s="18">
        <f>(24.2-7.44)</f>
        <v>16.759999999999998</v>
      </c>
      <c r="H37" s="18">
        <v>1.06</v>
      </c>
      <c r="I37" s="18">
        <v>0</v>
      </c>
      <c r="J37" s="18">
        <v>4.17</v>
      </c>
      <c r="K37" s="18">
        <v>0</v>
      </c>
      <c r="L37" s="18">
        <v>0</v>
      </c>
      <c r="M37" s="18">
        <v>0</v>
      </c>
      <c r="N37" s="18">
        <v>0</v>
      </c>
      <c r="O37" s="18">
        <v>11.8</v>
      </c>
      <c r="P37" s="18">
        <v>0.15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</row>
    <row r="38" spans="1:21">
      <c r="A38" s="18">
        <v>4</v>
      </c>
      <c r="B38" s="18">
        <v>1</v>
      </c>
      <c r="C38" s="18">
        <v>1</v>
      </c>
      <c r="D38" s="18">
        <f>(80.23-17.92)</f>
        <v>62.31</v>
      </c>
      <c r="E38" s="18">
        <f>(20.9-5.84)</f>
        <v>15.059999999999999</v>
      </c>
      <c r="F38" s="18">
        <v>0</v>
      </c>
      <c r="G38" s="18">
        <v>0</v>
      </c>
      <c r="H38" s="18">
        <v>1.62</v>
      </c>
      <c r="I38" s="18">
        <v>0</v>
      </c>
      <c r="J38" s="18">
        <v>3.24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0.11</v>
      </c>
      <c r="U38" s="18">
        <v>0</v>
      </c>
    </row>
    <row r="39" spans="1:21">
      <c r="A39" s="18">
        <v>4</v>
      </c>
      <c r="B39" s="18">
        <v>1</v>
      </c>
      <c r="C39" s="18">
        <v>2</v>
      </c>
      <c r="D39" s="18">
        <f>(60.82-15.78)</f>
        <v>45.04</v>
      </c>
      <c r="E39" s="18">
        <f>(26.87-5.88)</f>
        <v>20.990000000000002</v>
      </c>
      <c r="F39" s="18">
        <v>0</v>
      </c>
      <c r="G39" s="18">
        <v>0</v>
      </c>
      <c r="H39" s="18">
        <v>2.5</v>
      </c>
      <c r="I39" s="18">
        <v>0</v>
      </c>
      <c r="J39" s="18">
        <v>0.32</v>
      </c>
      <c r="K39" s="18">
        <v>0</v>
      </c>
      <c r="L39" s="18">
        <v>0</v>
      </c>
      <c r="M39" s="18">
        <v>0</v>
      </c>
      <c r="N39" s="18">
        <v>2.41</v>
      </c>
      <c r="O39" s="18">
        <f>(29.06-5.81)</f>
        <v>23.25</v>
      </c>
      <c r="P39" s="18">
        <v>0</v>
      </c>
      <c r="Q39" s="18">
        <v>0</v>
      </c>
      <c r="R39" s="18">
        <v>0.56000000000000005</v>
      </c>
      <c r="S39" s="18">
        <v>0</v>
      </c>
      <c r="T39" s="18">
        <v>0.02</v>
      </c>
      <c r="U39" s="18">
        <v>0</v>
      </c>
    </row>
    <row r="40" spans="1:21">
      <c r="A40" s="18">
        <v>4</v>
      </c>
      <c r="B40" s="18">
        <v>2</v>
      </c>
      <c r="C40" s="18">
        <v>1</v>
      </c>
      <c r="D40" s="18">
        <v>0</v>
      </c>
      <c r="E40" s="18">
        <v>0</v>
      </c>
      <c r="F40" s="18">
        <f>(101.86-17.9)</f>
        <v>83.960000000000008</v>
      </c>
      <c r="G40" s="18">
        <v>1.7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>(50.77-17.89)</f>
        <v>32.880000000000003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</row>
    <row r="41" spans="1:21">
      <c r="A41" s="18">
        <v>4</v>
      </c>
      <c r="B41" s="18">
        <v>2</v>
      </c>
      <c r="C41" s="18">
        <v>2</v>
      </c>
      <c r="D41" s="18">
        <v>0</v>
      </c>
      <c r="E41" s="18">
        <v>0</v>
      </c>
      <c r="F41" s="18">
        <v>77.459999999999994</v>
      </c>
      <c r="G41" s="18">
        <v>1.76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44.34</v>
      </c>
      <c r="P41" s="18">
        <v>0</v>
      </c>
      <c r="Q41" s="18">
        <v>0.04</v>
      </c>
      <c r="R41" s="18">
        <v>0</v>
      </c>
      <c r="S41" s="18">
        <v>0</v>
      </c>
      <c r="T41" s="18">
        <v>0</v>
      </c>
      <c r="U41" s="18">
        <v>0</v>
      </c>
    </row>
    <row r="42" spans="1:21">
      <c r="A42" s="18">
        <v>4</v>
      </c>
      <c r="B42" s="18">
        <v>3</v>
      </c>
      <c r="C42" s="18">
        <v>1</v>
      </c>
      <c r="D42" s="18">
        <v>0</v>
      </c>
      <c r="E42" s="18">
        <v>0</v>
      </c>
      <c r="F42" s="18">
        <f>(12.47-5.83)</f>
        <v>6.6400000000000006</v>
      </c>
      <c r="G42" s="18">
        <v>0.75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26.72</v>
      </c>
      <c r="O42" s="18">
        <f>(63.99-17.81)</f>
        <v>46.180000000000007</v>
      </c>
      <c r="P42" s="18">
        <v>0</v>
      </c>
      <c r="Q42" s="18">
        <v>0</v>
      </c>
      <c r="R42" s="18">
        <v>0</v>
      </c>
      <c r="S42" s="18">
        <v>0.09</v>
      </c>
      <c r="T42" s="18">
        <v>0</v>
      </c>
      <c r="U42" s="18">
        <v>0</v>
      </c>
    </row>
    <row r="43" spans="1:21">
      <c r="A43" s="18">
        <v>4</v>
      </c>
      <c r="B43" s="18">
        <v>3</v>
      </c>
      <c r="C43" s="18">
        <v>2</v>
      </c>
      <c r="D43" s="18">
        <v>0</v>
      </c>
      <c r="E43" s="18">
        <v>0</v>
      </c>
      <c r="F43" s="18">
        <f>(47.84-17.82)</f>
        <v>30.020000000000003</v>
      </c>
      <c r="G43" s="18">
        <v>2.02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>(54.61-17.87)</f>
        <v>36.739999999999995</v>
      </c>
      <c r="O43" s="18">
        <f>(86.04-17.89)</f>
        <v>68.150000000000006</v>
      </c>
      <c r="P43" s="18">
        <v>0</v>
      </c>
      <c r="Q43" s="18">
        <v>0.47</v>
      </c>
      <c r="R43" s="18">
        <v>0</v>
      </c>
      <c r="S43" s="18">
        <v>0</v>
      </c>
      <c r="T43" s="18">
        <v>0</v>
      </c>
      <c r="U43" s="18">
        <v>0.05</v>
      </c>
    </row>
    <row r="44" spans="1:21">
      <c r="A44" s="18">
        <v>4</v>
      </c>
      <c r="B44" s="18">
        <v>4</v>
      </c>
      <c r="C44" s="18">
        <v>1</v>
      </c>
      <c r="D44" s="18">
        <v>41.29</v>
      </c>
      <c r="E44" s="18">
        <v>12.35</v>
      </c>
      <c r="F44" s="18">
        <v>0</v>
      </c>
      <c r="G44" s="18">
        <v>0</v>
      </c>
      <c r="H44" s="18">
        <v>0.63</v>
      </c>
      <c r="I44" s="18">
        <v>0</v>
      </c>
      <c r="J44" s="18">
        <v>0.33</v>
      </c>
      <c r="K44" s="18">
        <v>0</v>
      </c>
      <c r="L44" s="18">
        <v>0</v>
      </c>
      <c r="M44" s="18">
        <v>0</v>
      </c>
      <c r="N44" s="18">
        <v>1.26</v>
      </c>
      <c r="O44" s="18">
        <v>12.25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</row>
    <row r="45" spans="1:21">
      <c r="A45" s="18">
        <v>4</v>
      </c>
      <c r="B45" s="18">
        <v>4</v>
      </c>
      <c r="C45" s="18">
        <v>2</v>
      </c>
      <c r="D45" s="18">
        <f>(61.07-17.86)</f>
        <v>43.21</v>
      </c>
      <c r="E45" s="18">
        <f>(18.87-5.83)</f>
        <v>13.040000000000001</v>
      </c>
      <c r="F45" s="18">
        <v>0</v>
      </c>
      <c r="G45" s="18">
        <v>0</v>
      </c>
      <c r="H45" s="18">
        <v>0.87</v>
      </c>
      <c r="I45" s="18">
        <v>0</v>
      </c>
      <c r="J45" s="18">
        <v>8.82</v>
      </c>
      <c r="K45" s="18">
        <v>0</v>
      </c>
      <c r="L45" s="18">
        <v>0</v>
      </c>
      <c r="M45" s="18">
        <v>0</v>
      </c>
      <c r="N45" s="18">
        <v>0.76</v>
      </c>
      <c r="O45" s="18">
        <f>(67.47-19.94)</f>
        <v>47.53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</row>
    <row r="46" spans="1:21">
      <c r="A46" s="18">
        <v>4</v>
      </c>
      <c r="B46" s="18">
        <v>5</v>
      </c>
      <c r="C46" s="18">
        <v>1</v>
      </c>
      <c r="D46" s="18">
        <v>6.88</v>
      </c>
      <c r="E46" s="18">
        <v>1</v>
      </c>
      <c r="F46" s="18">
        <v>7.47</v>
      </c>
      <c r="G46" s="18">
        <v>1.8</v>
      </c>
      <c r="H46" s="18">
        <v>0.78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5.97</v>
      </c>
      <c r="O46" s="18">
        <f>(79.3-17.87)</f>
        <v>61.429999999999993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</row>
    <row r="47" spans="1:21">
      <c r="A47" s="18">
        <v>4</v>
      </c>
      <c r="B47" s="18">
        <v>5</v>
      </c>
      <c r="C47" s="18">
        <v>2</v>
      </c>
      <c r="D47" s="18">
        <v>36.86</v>
      </c>
      <c r="E47" s="18">
        <v>2.0699999999999998</v>
      </c>
      <c r="F47" s="18">
        <v>2.12</v>
      </c>
      <c r="G47" s="18">
        <v>0.71</v>
      </c>
      <c r="H47" s="18">
        <v>2.39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2.2799999999999998</v>
      </c>
      <c r="O47" s="18">
        <v>8.67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</row>
    <row r="48" spans="1:21">
      <c r="A48" s="18">
        <v>4</v>
      </c>
      <c r="B48" s="18">
        <v>6</v>
      </c>
      <c r="C48" s="18">
        <v>1</v>
      </c>
      <c r="D48" s="18">
        <f>(59.03-17.86)</f>
        <v>41.17</v>
      </c>
      <c r="E48" s="18">
        <f>(14.95-5.94)</f>
        <v>9.009999999999998</v>
      </c>
      <c r="F48" s="18">
        <v>0</v>
      </c>
      <c r="G48" s="18">
        <f>(29.18-5.88)</f>
        <v>23.3</v>
      </c>
      <c r="H48" s="18">
        <v>0.23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2.34</v>
      </c>
      <c r="O48" s="18">
        <v>9.15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</row>
    <row r="49" spans="1:21">
      <c r="A49" s="18">
        <v>4</v>
      </c>
      <c r="B49" s="18">
        <v>6</v>
      </c>
      <c r="C49" s="18">
        <v>2</v>
      </c>
      <c r="D49" s="18">
        <v>68.94</v>
      </c>
      <c r="E49" s="18">
        <v>10.69</v>
      </c>
      <c r="F49" s="18">
        <v>0</v>
      </c>
      <c r="G49" s="18">
        <v>0</v>
      </c>
      <c r="H49" s="18">
        <v>3.02</v>
      </c>
      <c r="I49" s="18">
        <v>0</v>
      </c>
      <c r="J49" s="18">
        <v>0.16</v>
      </c>
      <c r="K49" s="18">
        <v>0</v>
      </c>
      <c r="L49" s="18">
        <v>0</v>
      </c>
      <c r="M49" s="18">
        <v>0</v>
      </c>
      <c r="N49" s="18">
        <v>0.72</v>
      </c>
      <c r="O49" s="18">
        <v>2.76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</row>
    <row r="50" spans="1:2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workbookViewId="0">
      <pane ySplit="1" topLeftCell="A2" activePane="bottomLeft" state="frozen"/>
      <selection pane="bottomLeft" activeCell="H70" sqref="H70"/>
    </sheetView>
  </sheetViews>
  <sheetFormatPr baseColWidth="10" defaultColWidth="8.83203125" defaultRowHeight="14" x14ac:dyDescent="0"/>
  <cols>
    <col min="2" max="2" width="10" customWidth="1"/>
  </cols>
  <sheetData>
    <row r="1" spans="1:7" ht="28">
      <c r="A1" s="16" t="s">
        <v>65</v>
      </c>
      <c r="B1" s="17" t="s">
        <v>64</v>
      </c>
      <c r="C1" s="20" t="s">
        <v>89</v>
      </c>
      <c r="D1" s="21" t="s">
        <v>91</v>
      </c>
      <c r="E1" s="16" t="s">
        <v>66</v>
      </c>
      <c r="F1" s="17" t="s">
        <v>90</v>
      </c>
      <c r="G1" s="21" t="s">
        <v>90</v>
      </c>
    </row>
    <row r="2" spans="1:7">
      <c r="A2" s="18">
        <v>1</v>
      </c>
      <c r="B2" s="18">
        <v>2</v>
      </c>
      <c r="C2" s="19"/>
      <c r="D2" s="19"/>
      <c r="E2" s="19"/>
      <c r="F2" s="19">
        <f t="shared" ref="F2:F72" si="0">(D2-E2)</f>
        <v>0</v>
      </c>
      <c r="G2" s="19">
        <v>678.73</v>
      </c>
    </row>
    <row r="3" spans="1:7">
      <c r="A3" s="18">
        <v>1</v>
      </c>
      <c r="B3" s="18">
        <v>2</v>
      </c>
      <c r="C3" s="19"/>
      <c r="D3" s="19"/>
      <c r="E3" s="19"/>
      <c r="F3" s="19"/>
      <c r="G3" s="19">
        <v>433.45</v>
      </c>
    </row>
    <row r="4" spans="1:7">
      <c r="A4" s="18">
        <v>1</v>
      </c>
      <c r="B4" s="18">
        <v>2</v>
      </c>
      <c r="C4" s="19"/>
      <c r="D4" s="19"/>
      <c r="E4" s="19"/>
      <c r="F4" s="19"/>
      <c r="G4" s="19">
        <v>558.49</v>
      </c>
    </row>
    <row r="5" spans="1:7">
      <c r="A5" s="18">
        <v>1</v>
      </c>
      <c r="B5" s="18">
        <v>3</v>
      </c>
      <c r="C5" s="19"/>
      <c r="D5" s="19">
        <v>445.76</v>
      </c>
      <c r="E5" s="19">
        <v>48.66</v>
      </c>
      <c r="F5" s="19">
        <f t="shared" si="0"/>
        <v>397.1</v>
      </c>
      <c r="G5" s="19">
        <v>397.1</v>
      </c>
    </row>
    <row r="6" spans="1:7">
      <c r="A6" s="18">
        <v>1</v>
      </c>
      <c r="B6" s="18">
        <v>3</v>
      </c>
      <c r="C6" s="19"/>
      <c r="D6" s="19">
        <v>439.05</v>
      </c>
      <c r="E6" s="19">
        <v>48.36</v>
      </c>
      <c r="F6" s="19">
        <f t="shared" si="0"/>
        <v>390.69</v>
      </c>
      <c r="G6" s="19">
        <v>390.69</v>
      </c>
    </row>
    <row r="7" spans="1:7">
      <c r="A7" s="18">
        <v>1</v>
      </c>
      <c r="B7" s="18">
        <v>3</v>
      </c>
      <c r="C7" s="19"/>
      <c r="D7" s="19"/>
      <c r="E7" s="19"/>
      <c r="F7" s="19"/>
      <c r="G7" s="19">
        <v>317.5</v>
      </c>
    </row>
    <row r="8" spans="1:7">
      <c r="A8" s="18">
        <v>1</v>
      </c>
      <c r="B8" s="18">
        <v>4</v>
      </c>
      <c r="C8" s="19"/>
      <c r="D8" s="19"/>
      <c r="E8" s="19"/>
      <c r="F8" s="19">
        <f t="shared" si="0"/>
        <v>0</v>
      </c>
      <c r="G8" s="19">
        <v>349.4</v>
      </c>
    </row>
    <row r="9" spans="1:7">
      <c r="A9" s="18">
        <v>1</v>
      </c>
      <c r="B9" s="18">
        <v>4</v>
      </c>
      <c r="C9" s="19"/>
      <c r="D9" s="19"/>
      <c r="E9" s="19"/>
      <c r="F9" s="19"/>
      <c r="G9" s="19">
        <v>375.05</v>
      </c>
    </row>
    <row r="10" spans="1:7">
      <c r="A10" s="18">
        <v>1</v>
      </c>
      <c r="B10" s="18">
        <v>5</v>
      </c>
      <c r="C10" s="19"/>
      <c r="D10" s="19"/>
      <c r="E10" s="19"/>
      <c r="F10" s="19">
        <f t="shared" si="0"/>
        <v>0</v>
      </c>
      <c r="G10" s="19">
        <v>322.67</v>
      </c>
    </row>
    <row r="11" spans="1:7">
      <c r="A11" s="18">
        <v>1</v>
      </c>
      <c r="B11" s="18">
        <v>5</v>
      </c>
      <c r="C11" s="19"/>
      <c r="D11" s="19"/>
      <c r="E11" s="19"/>
      <c r="F11" s="19"/>
      <c r="G11" s="19">
        <v>336.48</v>
      </c>
    </row>
    <row r="12" spans="1:7">
      <c r="A12" s="18">
        <v>1</v>
      </c>
      <c r="B12" s="18">
        <v>6</v>
      </c>
      <c r="C12" s="19"/>
      <c r="D12" s="19"/>
      <c r="E12" s="19"/>
      <c r="F12" s="19">
        <f t="shared" si="0"/>
        <v>0</v>
      </c>
      <c r="G12" s="19">
        <v>138.9</v>
      </c>
    </row>
    <row r="13" spans="1:7">
      <c r="A13" s="18">
        <v>1</v>
      </c>
      <c r="B13" s="18">
        <v>6</v>
      </c>
      <c r="C13" s="19"/>
      <c r="D13" s="19"/>
      <c r="E13" s="19"/>
      <c r="F13" s="19"/>
      <c r="G13" s="19">
        <v>220.65</v>
      </c>
    </row>
    <row r="14" spans="1:7">
      <c r="A14" s="18">
        <v>2</v>
      </c>
      <c r="B14" s="18">
        <v>2</v>
      </c>
      <c r="C14" s="19"/>
      <c r="D14" s="19"/>
      <c r="E14" s="19"/>
      <c r="F14" s="19">
        <f t="shared" si="0"/>
        <v>0</v>
      </c>
      <c r="G14" s="19">
        <v>573.01</v>
      </c>
    </row>
    <row r="15" spans="1:7">
      <c r="A15" s="18">
        <v>2</v>
      </c>
      <c r="B15" s="18">
        <v>2</v>
      </c>
      <c r="C15" s="19"/>
      <c r="D15" s="19"/>
      <c r="E15" s="19"/>
      <c r="F15" s="19"/>
      <c r="G15" s="19">
        <v>545.15</v>
      </c>
    </row>
    <row r="16" spans="1:7">
      <c r="A16" s="18">
        <v>2</v>
      </c>
      <c r="B16" s="18">
        <v>2</v>
      </c>
      <c r="C16" s="19"/>
      <c r="D16" s="19"/>
      <c r="E16" s="19"/>
      <c r="F16" s="19"/>
      <c r="G16" s="19">
        <v>358.86</v>
      </c>
    </row>
    <row r="17" spans="1:7">
      <c r="A17" s="18">
        <v>2</v>
      </c>
      <c r="B17" s="18">
        <v>2</v>
      </c>
      <c r="C17" s="19"/>
      <c r="D17" s="19"/>
      <c r="E17" s="19"/>
      <c r="F17" s="19"/>
      <c r="G17" s="19">
        <v>332.96</v>
      </c>
    </row>
    <row r="18" spans="1:7">
      <c r="A18" s="18">
        <v>2</v>
      </c>
      <c r="B18" s="18">
        <v>3</v>
      </c>
      <c r="C18" s="19"/>
      <c r="D18" s="19"/>
      <c r="E18" s="19"/>
      <c r="F18" s="19">
        <f t="shared" si="0"/>
        <v>0</v>
      </c>
      <c r="G18" s="19">
        <v>413.75</v>
      </c>
    </row>
    <row r="19" spans="1:7">
      <c r="A19" s="18">
        <v>2</v>
      </c>
      <c r="B19" s="18">
        <v>3</v>
      </c>
      <c r="C19" s="19"/>
      <c r="D19" s="19"/>
      <c r="E19" s="19"/>
      <c r="F19" s="19"/>
      <c r="G19" s="19">
        <v>420.61</v>
      </c>
    </row>
    <row r="20" spans="1:7">
      <c r="A20" s="18">
        <v>2</v>
      </c>
      <c r="B20" s="18">
        <v>3</v>
      </c>
      <c r="C20" s="19"/>
      <c r="D20" s="19"/>
      <c r="E20" s="19"/>
      <c r="F20" s="19"/>
      <c r="G20" s="19">
        <v>400.86</v>
      </c>
    </row>
    <row r="21" spans="1:7">
      <c r="A21" s="18">
        <v>2</v>
      </c>
      <c r="B21" s="18">
        <v>3</v>
      </c>
      <c r="C21" s="19"/>
      <c r="D21" s="19"/>
      <c r="E21" s="19"/>
      <c r="F21" s="19"/>
      <c r="G21" s="19">
        <v>383.38</v>
      </c>
    </row>
    <row r="22" spans="1:7">
      <c r="A22" s="18">
        <v>2</v>
      </c>
      <c r="B22" s="18">
        <v>3</v>
      </c>
      <c r="C22" s="19"/>
      <c r="D22" s="19"/>
      <c r="E22" s="19"/>
      <c r="F22" s="19"/>
      <c r="G22" s="19">
        <v>285.86</v>
      </c>
    </row>
    <row r="23" spans="1:7">
      <c r="A23" s="18">
        <v>2</v>
      </c>
      <c r="B23" s="18">
        <v>4</v>
      </c>
      <c r="C23" s="19"/>
      <c r="D23" s="19"/>
      <c r="E23" s="19"/>
      <c r="F23" s="19"/>
      <c r="G23" s="19">
        <v>416.97</v>
      </c>
    </row>
    <row r="24" spans="1:7">
      <c r="A24" s="18">
        <v>2</v>
      </c>
      <c r="B24" s="18">
        <v>4</v>
      </c>
      <c r="C24" s="19"/>
      <c r="D24" s="19"/>
      <c r="E24" s="19"/>
      <c r="F24" s="19"/>
      <c r="G24" s="19">
        <v>338.83</v>
      </c>
    </row>
    <row r="25" spans="1:7">
      <c r="A25" s="18">
        <v>2</v>
      </c>
      <c r="B25" s="18">
        <v>4</v>
      </c>
      <c r="C25" s="19"/>
      <c r="D25" s="19"/>
      <c r="E25" s="19"/>
      <c r="F25" s="19"/>
      <c r="G25" s="19">
        <v>214.13</v>
      </c>
    </row>
    <row r="26" spans="1:7">
      <c r="A26" s="18">
        <v>2</v>
      </c>
      <c r="B26" s="18">
        <v>4</v>
      </c>
      <c r="C26" s="19"/>
      <c r="D26" s="19"/>
      <c r="E26" s="19"/>
      <c r="F26" s="19"/>
      <c r="G26" s="19">
        <v>136.49</v>
      </c>
    </row>
    <row r="27" spans="1:7">
      <c r="A27" s="18">
        <v>2</v>
      </c>
      <c r="B27" s="18">
        <v>5</v>
      </c>
      <c r="C27" s="19"/>
      <c r="D27" s="19"/>
      <c r="E27" s="19"/>
      <c r="F27" s="19">
        <f t="shared" si="0"/>
        <v>0</v>
      </c>
      <c r="G27" s="19">
        <v>324.98</v>
      </c>
    </row>
    <row r="28" spans="1:7">
      <c r="A28" s="18">
        <v>2</v>
      </c>
      <c r="B28" s="18">
        <v>5</v>
      </c>
      <c r="C28" s="19"/>
      <c r="D28" s="19"/>
      <c r="E28" s="19"/>
      <c r="F28" s="19"/>
      <c r="G28" s="19">
        <v>183.84</v>
      </c>
    </row>
    <row r="29" spans="1:7">
      <c r="A29" s="18">
        <v>2</v>
      </c>
      <c r="B29" s="18">
        <v>6</v>
      </c>
      <c r="C29" s="19"/>
      <c r="D29" s="19"/>
      <c r="E29" s="19"/>
      <c r="F29" s="19">
        <f t="shared" si="0"/>
        <v>0</v>
      </c>
      <c r="G29" s="19">
        <v>79.41</v>
      </c>
    </row>
    <row r="30" spans="1:7">
      <c r="A30" s="18">
        <v>2</v>
      </c>
      <c r="B30" s="18">
        <v>6</v>
      </c>
      <c r="C30" s="19"/>
      <c r="D30" s="19"/>
      <c r="E30" s="19"/>
      <c r="F30" s="19"/>
      <c r="G30" s="19">
        <v>138.24</v>
      </c>
    </row>
    <row r="31" spans="1:7">
      <c r="A31" s="18">
        <v>3</v>
      </c>
      <c r="B31" s="18">
        <v>2</v>
      </c>
      <c r="C31" s="19"/>
      <c r="D31" s="19">
        <v>505.31</v>
      </c>
      <c r="E31" s="19">
        <v>48.33</v>
      </c>
      <c r="F31" s="19">
        <f t="shared" si="0"/>
        <v>456.98</v>
      </c>
      <c r="G31" s="19">
        <v>456.98</v>
      </c>
    </row>
    <row r="32" spans="1:7">
      <c r="A32" s="18">
        <v>3</v>
      </c>
      <c r="B32" s="18">
        <v>2</v>
      </c>
      <c r="C32" s="19"/>
      <c r="D32" s="19"/>
      <c r="E32" s="19"/>
      <c r="F32" s="19"/>
      <c r="G32" s="19">
        <v>376.86</v>
      </c>
    </row>
    <row r="33" spans="1:7">
      <c r="A33" s="18">
        <v>3</v>
      </c>
      <c r="B33" s="18">
        <v>2</v>
      </c>
      <c r="C33" s="19"/>
      <c r="D33" s="19">
        <v>397.88</v>
      </c>
      <c r="E33" s="19">
        <v>47.82</v>
      </c>
      <c r="F33" s="19">
        <f t="shared" si="0"/>
        <v>350.06</v>
      </c>
      <c r="G33" s="19">
        <v>350.06</v>
      </c>
    </row>
    <row r="34" spans="1:7">
      <c r="A34" s="18">
        <v>3</v>
      </c>
      <c r="B34" s="18">
        <v>2</v>
      </c>
      <c r="C34" s="19"/>
      <c r="D34" s="19">
        <v>587.99</v>
      </c>
      <c r="E34" s="19">
        <v>47.94</v>
      </c>
      <c r="F34" s="19">
        <f t="shared" si="0"/>
        <v>540.04999999999995</v>
      </c>
      <c r="G34" s="19">
        <v>540.04999999999995</v>
      </c>
    </row>
    <row r="35" spans="1:7">
      <c r="A35" s="18">
        <v>3</v>
      </c>
      <c r="B35" s="18">
        <v>2</v>
      </c>
      <c r="C35" s="19"/>
      <c r="D35" s="19"/>
      <c r="E35" s="19"/>
      <c r="F35" s="19"/>
      <c r="G35" s="19">
        <v>289</v>
      </c>
    </row>
    <row r="36" spans="1:7">
      <c r="A36" s="18">
        <v>3</v>
      </c>
      <c r="B36" s="18">
        <v>2</v>
      </c>
      <c r="C36" s="19"/>
      <c r="D36" s="19"/>
      <c r="E36" s="19"/>
      <c r="F36" s="19"/>
      <c r="G36" s="19">
        <v>390.37</v>
      </c>
    </row>
    <row r="37" spans="1:7">
      <c r="A37" s="18">
        <v>3</v>
      </c>
      <c r="B37" s="18">
        <v>2</v>
      </c>
      <c r="C37" s="19"/>
      <c r="D37" s="19"/>
      <c r="E37" s="19"/>
      <c r="F37" s="19"/>
      <c r="G37" s="19">
        <v>437.1</v>
      </c>
    </row>
    <row r="38" spans="1:7">
      <c r="A38" s="18">
        <v>3</v>
      </c>
      <c r="B38" s="18">
        <v>3</v>
      </c>
      <c r="C38" s="19"/>
      <c r="D38" s="19">
        <v>484.18</v>
      </c>
      <c r="E38" s="19">
        <v>48.26</v>
      </c>
      <c r="F38" s="19">
        <f t="shared" si="0"/>
        <v>435.92</v>
      </c>
      <c r="G38" s="19">
        <v>435.92</v>
      </c>
    </row>
    <row r="39" spans="1:7">
      <c r="A39" s="18">
        <v>3</v>
      </c>
      <c r="B39" s="18">
        <v>3</v>
      </c>
      <c r="C39" s="19"/>
      <c r="D39" s="19">
        <v>370.85</v>
      </c>
      <c r="E39" s="19">
        <v>48.66</v>
      </c>
      <c r="F39" s="19">
        <f t="shared" si="0"/>
        <v>322.19000000000005</v>
      </c>
      <c r="G39" s="19">
        <v>322.19000000000005</v>
      </c>
    </row>
    <row r="40" spans="1:7">
      <c r="A40" s="18">
        <v>3</v>
      </c>
      <c r="B40" s="18">
        <v>3</v>
      </c>
      <c r="C40" s="19"/>
      <c r="D40" s="19">
        <v>493.19</v>
      </c>
      <c r="E40" s="19">
        <v>48.31</v>
      </c>
      <c r="F40" s="19">
        <f t="shared" si="0"/>
        <v>444.88</v>
      </c>
      <c r="G40" s="19">
        <v>444.88</v>
      </c>
    </row>
    <row r="41" spans="1:7">
      <c r="A41" s="18">
        <v>3</v>
      </c>
      <c r="B41" s="18">
        <v>3</v>
      </c>
      <c r="C41" s="19"/>
      <c r="D41" s="19"/>
      <c r="E41" s="19"/>
      <c r="F41" s="19"/>
      <c r="G41" s="19">
        <v>675.32</v>
      </c>
    </row>
    <row r="42" spans="1:7">
      <c r="A42" s="18">
        <v>3</v>
      </c>
      <c r="B42" s="18">
        <v>4</v>
      </c>
      <c r="C42" s="19"/>
      <c r="D42" s="19">
        <v>402.9</v>
      </c>
      <c r="E42" s="19">
        <v>48.23</v>
      </c>
      <c r="F42" s="19">
        <f t="shared" si="0"/>
        <v>354.66999999999996</v>
      </c>
      <c r="G42" s="19">
        <v>354.66999999999996</v>
      </c>
    </row>
    <row r="43" spans="1:7">
      <c r="A43" s="18">
        <v>3</v>
      </c>
      <c r="B43" s="18">
        <v>4</v>
      </c>
      <c r="C43" s="19"/>
      <c r="D43" s="19"/>
      <c r="E43" s="19"/>
      <c r="F43" s="19"/>
      <c r="G43" s="19">
        <v>266.42</v>
      </c>
    </row>
    <row r="44" spans="1:7">
      <c r="A44" s="18">
        <v>3</v>
      </c>
      <c r="B44" s="18">
        <v>4</v>
      </c>
      <c r="C44" s="19"/>
      <c r="D44" s="19"/>
      <c r="E44" s="19"/>
      <c r="F44" s="19"/>
      <c r="G44" s="19">
        <v>307.23</v>
      </c>
    </row>
    <row r="45" spans="1:7">
      <c r="A45" s="18">
        <v>3</v>
      </c>
      <c r="B45" s="18">
        <v>4</v>
      </c>
      <c r="C45" s="19"/>
      <c r="D45" s="19"/>
      <c r="E45" s="19"/>
      <c r="F45" s="19"/>
      <c r="G45" s="19">
        <v>325.25</v>
      </c>
    </row>
    <row r="46" spans="1:7">
      <c r="A46" s="18">
        <v>3</v>
      </c>
      <c r="B46" s="18">
        <v>5</v>
      </c>
      <c r="C46" s="19"/>
      <c r="D46" s="19">
        <v>380.29</v>
      </c>
      <c r="E46" s="19">
        <v>48</v>
      </c>
      <c r="F46" s="19">
        <f t="shared" si="0"/>
        <v>332.29</v>
      </c>
      <c r="G46" s="19">
        <v>332.29</v>
      </c>
    </row>
    <row r="47" spans="1:7">
      <c r="A47" s="18">
        <v>3</v>
      </c>
      <c r="B47" s="18">
        <v>5</v>
      </c>
      <c r="C47" s="19"/>
      <c r="D47" s="19">
        <v>500.18</v>
      </c>
      <c r="E47" s="19">
        <v>95.65</v>
      </c>
      <c r="F47" s="19">
        <f t="shared" si="0"/>
        <v>404.53</v>
      </c>
      <c r="G47" s="19">
        <v>404.53</v>
      </c>
    </row>
    <row r="48" spans="1:7">
      <c r="A48" s="18">
        <v>3</v>
      </c>
      <c r="B48" s="18">
        <v>5</v>
      </c>
      <c r="C48" s="19"/>
      <c r="D48" s="19">
        <v>355.15</v>
      </c>
      <c r="E48" s="19">
        <v>47.64</v>
      </c>
      <c r="F48" s="19">
        <f t="shared" si="0"/>
        <v>307.51</v>
      </c>
      <c r="G48" s="19">
        <v>307.51</v>
      </c>
    </row>
    <row r="49" spans="1:7">
      <c r="A49" s="18">
        <v>3</v>
      </c>
      <c r="B49" s="18">
        <v>5</v>
      </c>
      <c r="C49" s="19"/>
      <c r="D49" s="19">
        <v>262.69</v>
      </c>
      <c r="E49" s="19">
        <v>47.73</v>
      </c>
      <c r="F49" s="19">
        <f t="shared" si="0"/>
        <v>214.96</v>
      </c>
      <c r="G49" s="19">
        <v>214.96</v>
      </c>
    </row>
    <row r="50" spans="1:7">
      <c r="A50" s="18">
        <v>3</v>
      </c>
      <c r="B50" s="18">
        <v>6</v>
      </c>
      <c r="C50" s="19"/>
      <c r="D50" s="19"/>
      <c r="E50" s="19"/>
      <c r="F50" s="19">
        <f t="shared" si="0"/>
        <v>0</v>
      </c>
      <c r="G50" s="19">
        <v>180.74</v>
      </c>
    </row>
    <row r="51" spans="1:7">
      <c r="A51" s="18">
        <v>3</v>
      </c>
      <c r="B51" s="18">
        <v>6</v>
      </c>
      <c r="C51" s="19"/>
      <c r="D51" s="19"/>
      <c r="E51" s="19"/>
      <c r="F51" s="19"/>
      <c r="G51" s="19">
        <v>379.54</v>
      </c>
    </row>
    <row r="52" spans="1:7">
      <c r="A52" s="18">
        <v>4</v>
      </c>
      <c r="B52" s="18">
        <v>2</v>
      </c>
      <c r="C52" s="19">
        <v>7</v>
      </c>
      <c r="D52" s="19">
        <v>488.25</v>
      </c>
      <c r="E52" s="19">
        <v>46.46</v>
      </c>
      <c r="F52" s="19">
        <f t="shared" si="0"/>
        <v>441.79</v>
      </c>
      <c r="G52" s="19">
        <v>441.79</v>
      </c>
    </row>
    <row r="53" spans="1:7">
      <c r="A53" s="18">
        <v>4</v>
      </c>
      <c r="B53" s="18">
        <v>2</v>
      </c>
      <c r="C53" s="19">
        <v>7</v>
      </c>
      <c r="D53" s="19">
        <v>504.08</v>
      </c>
      <c r="E53" s="19">
        <v>48.29</v>
      </c>
      <c r="F53" s="19">
        <f t="shared" si="0"/>
        <v>455.78999999999996</v>
      </c>
      <c r="G53" s="19">
        <v>455.78999999999996</v>
      </c>
    </row>
    <row r="54" spans="1:7">
      <c r="A54" s="18">
        <v>4</v>
      </c>
      <c r="B54" s="18">
        <v>2</v>
      </c>
      <c r="C54" s="19"/>
      <c r="D54" s="19">
        <v>503.47</v>
      </c>
      <c r="E54" s="19">
        <v>48.15</v>
      </c>
      <c r="F54" s="19">
        <f t="shared" si="0"/>
        <v>455.32000000000005</v>
      </c>
      <c r="G54" s="19">
        <v>455.32000000000005</v>
      </c>
    </row>
    <row r="55" spans="1:7">
      <c r="A55" s="18">
        <v>4</v>
      </c>
      <c r="B55" s="18">
        <v>2</v>
      </c>
      <c r="C55" s="19"/>
      <c r="D55" s="19"/>
      <c r="E55" s="19"/>
      <c r="F55" s="19"/>
      <c r="G55" s="19">
        <v>366.59</v>
      </c>
    </row>
    <row r="56" spans="1:7">
      <c r="A56" s="18">
        <v>4</v>
      </c>
      <c r="B56" s="18">
        <v>2</v>
      </c>
      <c r="C56" s="19"/>
      <c r="D56" s="19"/>
      <c r="E56" s="19"/>
      <c r="F56" s="19"/>
      <c r="G56" s="19">
        <v>556.11</v>
      </c>
    </row>
    <row r="57" spans="1:7">
      <c r="A57" s="18">
        <v>4</v>
      </c>
      <c r="B57" s="18">
        <v>2</v>
      </c>
      <c r="C57" s="19"/>
      <c r="D57" s="19"/>
      <c r="E57" s="19"/>
      <c r="F57" s="19"/>
      <c r="G57" s="19">
        <v>240.51</v>
      </c>
    </row>
    <row r="58" spans="1:7">
      <c r="A58" s="18">
        <v>4</v>
      </c>
      <c r="B58" s="18">
        <v>2</v>
      </c>
      <c r="C58" s="19"/>
      <c r="D58" s="19"/>
      <c r="E58" s="19"/>
      <c r="F58" s="19"/>
      <c r="G58" s="19">
        <v>551.95000000000005</v>
      </c>
    </row>
    <row r="59" spans="1:7">
      <c r="A59" s="18">
        <v>4</v>
      </c>
      <c r="B59" s="18">
        <v>2</v>
      </c>
      <c r="C59" s="19"/>
      <c r="D59" s="19"/>
      <c r="E59" s="19"/>
      <c r="F59" s="19"/>
      <c r="G59" s="19">
        <v>622.59</v>
      </c>
    </row>
    <row r="60" spans="1:7">
      <c r="A60" s="18">
        <v>4</v>
      </c>
      <c r="B60" s="18">
        <v>2</v>
      </c>
      <c r="C60" s="19"/>
      <c r="D60" s="19"/>
      <c r="E60" s="19"/>
      <c r="F60" s="19"/>
      <c r="G60" s="19">
        <v>750.24</v>
      </c>
    </row>
    <row r="61" spans="1:7">
      <c r="A61" s="18">
        <v>4</v>
      </c>
      <c r="B61" s="18">
        <v>2</v>
      </c>
      <c r="C61" s="19"/>
      <c r="D61" s="19"/>
      <c r="E61" s="19"/>
      <c r="F61" s="19"/>
      <c r="G61" s="19">
        <v>640.99</v>
      </c>
    </row>
    <row r="62" spans="1:7">
      <c r="A62" s="18">
        <v>4</v>
      </c>
      <c r="B62" s="18">
        <v>2</v>
      </c>
      <c r="C62" s="19"/>
      <c r="D62" s="19"/>
      <c r="E62" s="19"/>
      <c r="F62" s="19"/>
      <c r="G62" s="19">
        <v>575.9</v>
      </c>
    </row>
    <row r="63" spans="1:7">
      <c r="A63" s="18">
        <v>4</v>
      </c>
      <c r="B63" s="18">
        <v>3</v>
      </c>
      <c r="C63" s="19"/>
      <c r="D63" s="19">
        <v>343.7</v>
      </c>
      <c r="E63" s="19">
        <v>48.7</v>
      </c>
      <c r="F63" s="19">
        <f t="shared" si="0"/>
        <v>295</v>
      </c>
      <c r="G63" s="19">
        <v>295</v>
      </c>
    </row>
    <row r="64" spans="1:7">
      <c r="A64" s="18">
        <v>4</v>
      </c>
      <c r="B64" s="18">
        <v>3</v>
      </c>
      <c r="C64" s="19"/>
      <c r="D64" s="19"/>
      <c r="E64" s="19"/>
      <c r="F64" s="19"/>
      <c r="G64" s="19">
        <v>330.29</v>
      </c>
    </row>
    <row r="65" spans="1:7">
      <c r="A65" s="18">
        <v>4</v>
      </c>
      <c r="B65" s="18">
        <v>3</v>
      </c>
      <c r="C65" s="19"/>
      <c r="D65" s="19">
        <v>407.39</v>
      </c>
      <c r="E65" s="19">
        <v>48.18</v>
      </c>
      <c r="F65" s="19">
        <f t="shared" si="0"/>
        <v>359.21</v>
      </c>
      <c r="G65" s="19">
        <v>359.21</v>
      </c>
    </row>
    <row r="66" spans="1:7">
      <c r="A66" s="18">
        <v>4</v>
      </c>
      <c r="B66" s="18">
        <v>4</v>
      </c>
      <c r="C66" s="19"/>
      <c r="D66" s="19">
        <v>383.91</v>
      </c>
      <c r="E66" s="19">
        <v>45.87</v>
      </c>
      <c r="F66" s="19">
        <f t="shared" si="0"/>
        <v>338.04</v>
      </c>
      <c r="G66" s="19">
        <v>338.04</v>
      </c>
    </row>
    <row r="67" spans="1:7">
      <c r="A67" s="18">
        <v>4</v>
      </c>
      <c r="B67" s="18">
        <v>4</v>
      </c>
      <c r="C67" s="19"/>
      <c r="D67" s="19"/>
      <c r="E67" s="19"/>
      <c r="F67" s="19"/>
      <c r="G67" s="19">
        <v>477.34</v>
      </c>
    </row>
    <row r="68" spans="1:7">
      <c r="A68" s="18">
        <v>4</v>
      </c>
      <c r="B68" s="18">
        <v>5</v>
      </c>
      <c r="C68" s="19"/>
      <c r="D68" s="19">
        <v>443.86</v>
      </c>
      <c r="E68" s="19">
        <v>48.03</v>
      </c>
      <c r="F68" s="19">
        <f t="shared" si="0"/>
        <v>395.83000000000004</v>
      </c>
      <c r="G68" s="19">
        <v>395.83000000000004</v>
      </c>
    </row>
    <row r="69" spans="1:7">
      <c r="A69" s="18">
        <v>4</v>
      </c>
      <c r="B69" s="18">
        <v>5</v>
      </c>
      <c r="C69" s="19"/>
      <c r="D69" s="19">
        <v>699.36</v>
      </c>
      <c r="E69" s="19">
        <v>48.54</v>
      </c>
      <c r="F69" s="19">
        <f t="shared" si="0"/>
        <v>650.82000000000005</v>
      </c>
      <c r="G69" s="19">
        <v>650.82000000000005</v>
      </c>
    </row>
    <row r="70" spans="1:7">
      <c r="A70" s="18">
        <v>4</v>
      </c>
      <c r="B70" s="18">
        <v>5</v>
      </c>
      <c r="C70" s="19"/>
      <c r="D70" s="19"/>
      <c r="E70" s="19"/>
      <c r="F70" s="19"/>
      <c r="G70" s="19">
        <v>511.09</v>
      </c>
    </row>
    <row r="71" spans="1:7">
      <c r="A71" s="18">
        <v>4</v>
      </c>
      <c r="B71" s="18">
        <v>5</v>
      </c>
      <c r="C71" s="19"/>
      <c r="D71" s="19"/>
      <c r="E71" s="19"/>
      <c r="F71" s="19"/>
      <c r="G71" s="19">
        <v>560.27</v>
      </c>
    </row>
    <row r="72" spans="1:7">
      <c r="A72" s="18">
        <v>4</v>
      </c>
      <c r="B72" s="18">
        <v>6</v>
      </c>
      <c r="C72" s="19"/>
      <c r="D72" s="19">
        <v>339.76</v>
      </c>
      <c r="E72" s="19">
        <v>45.19</v>
      </c>
      <c r="F72" s="19">
        <f t="shared" si="0"/>
        <v>294.57</v>
      </c>
      <c r="G72" s="19">
        <v>294.57</v>
      </c>
    </row>
    <row r="73" spans="1:7">
      <c r="A73" s="18">
        <v>4</v>
      </c>
      <c r="B73" s="18">
        <v>6</v>
      </c>
      <c r="C73" s="19"/>
      <c r="D73" s="19"/>
      <c r="E73" s="19"/>
      <c r="F73" s="19"/>
      <c r="G73" s="19">
        <v>268.45</v>
      </c>
    </row>
    <row r="74" spans="1:7">
      <c r="A74" s="18">
        <v>4</v>
      </c>
      <c r="B74" s="18">
        <v>6</v>
      </c>
      <c r="C74" s="19">
        <v>9</v>
      </c>
      <c r="D74" s="19">
        <v>430.15</v>
      </c>
      <c r="E74" s="19">
        <v>47.9</v>
      </c>
      <c r="F74" s="19">
        <f>(D74-E74)</f>
        <v>382.25</v>
      </c>
      <c r="G74" s="19">
        <v>382.25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2" sqref="C2"/>
    </sheetView>
  </sheetViews>
  <sheetFormatPr baseColWidth="10" defaultColWidth="8.83203125" defaultRowHeight="14" x14ac:dyDescent="0"/>
  <cols>
    <col min="3" max="3" width="10.1640625" bestFit="1" customWidth="1"/>
  </cols>
  <sheetData>
    <row r="1" spans="1:8">
      <c r="A1" s="1" t="s">
        <v>65</v>
      </c>
      <c r="B1" s="1" t="s">
        <v>97</v>
      </c>
      <c r="C1" s="1" t="s">
        <v>98</v>
      </c>
      <c r="D1" s="1" t="s">
        <v>95</v>
      </c>
      <c r="E1" s="1" t="s">
        <v>96</v>
      </c>
      <c r="F1" s="1" t="s">
        <v>8</v>
      </c>
      <c r="G1" s="1" t="s">
        <v>9</v>
      </c>
      <c r="H1" s="1" t="s">
        <v>67</v>
      </c>
    </row>
    <row r="2" spans="1:8">
      <c r="A2">
        <v>1</v>
      </c>
      <c r="B2">
        <v>1</v>
      </c>
      <c r="C2">
        <v>0</v>
      </c>
      <c r="D2">
        <v>9.0300000000000011</v>
      </c>
      <c r="E2">
        <v>0.21</v>
      </c>
      <c r="F2">
        <v>155.51999999999998</v>
      </c>
      <c r="G2">
        <v>30.590000000000003</v>
      </c>
      <c r="H2">
        <v>195.35</v>
      </c>
    </row>
    <row r="3" spans="1:8">
      <c r="A3">
        <v>2</v>
      </c>
      <c r="B3">
        <v>1</v>
      </c>
      <c r="C3">
        <v>0</v>
      </c>
      <c r="D3">
        <v>45.339999999999996</v>
      </c>
      <c r="E3">
        <v>8.3000000000000007</v>
      </c>
      <c r="F3">
        <v>43.47</v>
      </c>
      <c r="G3">
        <v>31.82</v>
      </c>
      <c r="H3">
        <v>128.93</v>
      </c>
    </row>
    <row r="4" spans="1:8">
      <c r="A4">
        <v>3</v>
      </c>
      <c r="B4">
        <v>1</v>
      </c>
      <c r="C4">
        <v>0</v>
      </c>
      <c r="D4">
        <v>7.79</v>
      </c>
      <c r="E4">
        <v>11.47</v>
      </c>
      <c r="F4">
        <v>95.44</v>
      </c>
      <c r="G4">
        <v>30.98</v>
      </c>
      <c r="H4">
        <v>145.68</v>
      </c>
    </row>
    <row r="5" spans="1:8">
      <c r="A5">
        <v>4</v>
      </c>
      <c r="B5">
        <v>1</v>
      </c>
      <c r="C5">
        <v>0</v>
      </c>
      <c r="D5">
        <v>8.3699999999999992</v>
      </c>
      <c r="E5">
        <v>25.66</v>
      </c>
      <c r="F5">
        <v>107.35</v>
      </c>
      <c r="G5">
        <v>36.049999999999997</v>
      </c>
      <c r="H5">
        <v>177.43</v>
      </c>
    </row>
    <row r="6" spans="1:8">
      <c r="A6">
        <v>1</v>
      </c>
      <c r="B6">
        <v>2</v>
      </c>
      <c r="C6">
        <v>1670.67</v>
      </c>
      <c r="D6">
        <v>8.0300000000000011</v>
      </c>
      <c r="E6">
        <v>143.17000000000002</v>
      </c>
      <c r="F6">
        <v>0</v>
      </c>
      <c r="G6">
        <v>0</v>
      </c>
      <c r="H6">
        <v>151.19999999999999</v>
      </c>
    </row>
    <row r="7" spans="1:8">
      <c r="A7">
        <v>2</v>
      </c>
      <c r="B7">
        <v>2</v>
      </c>
      <c r="C7">
        <v>1809.98</v>
      </c>
      <c r="D7">
        <v>69.830000000000013</v>
      </c>
      <c r="E7">
        <v>164.79</v>
      </c>
      <c r="F7">
        <v>0</v>
      </c>
      <c r="G7">
        <v>0</v>
      </c>
      <c r="H7">
        <v>234.62</v>
      </c>
    </row>
    <row r="8" spans="1:8">
      <c r="A8">
        <v>3</v>
      </c>
      <c r="B8">
        <v>2</v>
      </c>
      <c r="C8">
        <v>2840.42</v>
      </c>
      <c r="D8">
        <v>70.97</v>
      </c>
      <c r="E8">
        <v>124.84</v>
      </c>
      <c r="F8">
        <v>0</v>
      </c>
      <c r="G8">
        <v>0</v>
      </c>
      <c r="H8">
        <v>195.81</v>
      </c>
    </row>
    <row r="9" spans="1:8">
      <c r="A9">
        <v>4</v>
      </c>
      <c r="B9">
        <v>2</v>
      </c>
      <c r="C9">
        <v>5657.7799999999988</v>
      </c>
      <c r="D9">
        <v>164.92000000000002</v>
      </c>
      <c r="E9">
        <v>77.22</v>
      </c>
      <c r="F9">
        <v>0</v>
      </c>
      <c r="G9">
        <v>0</v>
      </c>
      <c r="H9">
        <v>242.14</v>
      </c>
    </row>
    <row r="10" spans="1:8">
      <c r="A10">
        <v>1</v>
      </c>
      <c r="B10">
        <v>3</v>
      </c>
      <c r="C10">
        <v>1105.29</v>
      </c>
      <c r="D10">
        <v>36.68</v>
      </c>
      <c r="E10">
        <v>195.48000000000002</v>
      </c>
      <c r="F10">
        <v>0</v>
      </c>
      <c r="G10">
        <v>0</v>
      </c>
      <c r="H10">
        <v>232.16</v>
      </c>
    </row>
    <row r="11" spans="1:8">
      <c r="A11">
        <v>2</v>
      </c>
      <c r="B11">
        <v>3</v>
      </c>
      <c r="C11">
        <v>1904.46</v>
      </c>
      <c r="D11">
        <v>79.289999999999992</v>
      </c>
      <c r="E11">
        <v>104.66999999999999</v>
      </c>
      <c r="F11">
        <v>0</v>
      </c>
      <c r="G11">
        <v>0</v>
      </c>
      <c r="H11">
        <v>183.96</v>
      </c>
    </row>
    <row r="12" spans="1:8">
      <c r="A12">
        <v>3</v>
      </c>
      <c r="B12">
        <v>3</v>
      </c>
      <c r="C12">
        <v>1878.3100000000004</v>
      </c>
      <c r="D12">
        <v>99.360000000000014</v>
      </c>
      <c r="E12">
        <v>150.57999999999998</v>
      </c>
      <c r="F12">
        <v>0</v>
      </c>
      <c r="G12">
        <v>0</v>
      </c>
      <c r="H12">
        <v>249.94</v>
      </c>
    </row>
    <row r="13" spans="1:8">
      <c r="A13">
        <v>4</v>
      </c>
      <c r="B13">
        <v>3</v>
      </c>
      <c r="C13">
        <v>984.5</v>
      </c>
      <c r="D13">
        <v>39.989999999999995</v>
      </c>
      <c r="E13">
        <v>177.84</v>
      </c>
      <c r="F13">
        <v>0</v>
      </c>
      <c r="G13">
        <v>0</v>
      </c>
      <c r="H13">
        <v>217.82999999999998</v>
      </c>
    </row>
    <row r="14" spans="1:8">
      <c r="A14">
        <v>1</v>
      </c>
      <c r="B14">
        <v>4</v>
      </c>
      <c r="C14">
        <v>724.45</v>
      </c>
      <c r="D14">
        <v>11.89</v>
      </c>
      <c r="E14">
        <v>17.850000000000001</v>
      </c>
      <c r="F14">
        <v>89.5</v>
      </c>
      <c r="G14">
        <v>7.53</v>
      </c>
      <c r="H14">
        <v>126.77000000000001</v>
      </c>
    </row>
    <row r="15" spans="1:8">
      <c r="A15">
        <v>2</v>
      </c>
      <c r="B15">
        <v>4</v>
      </c>
      <c r="C15">
        <v>1106.42</v>
      </c>
      <c r="D15">
        <v>55.03</v>
      </c>
      <c r="E15">
        <v>55.230000000000004</v>
      </c>
      <c r="F15">
        <v>46.78</v>
      </c>
      <c r="G15">
        <v>14.22</v>
      </c>
      <c r="H15">
        <v>171.26</v>
      </c>
    </row>
    <row r="16" spans="1:8">
      <c r="A16">
        <v>3</v>
      </c>
      <c r="B16">
        <v>4</v>
      </c>
      <c r="C16">
        <v>1253.57</v>
      </c>
      <c r="D16">
        <v>19.29</v>
      </c>
      <c r="E16">
        <v>22.56</v>
      </c>
      <c r="F16">
        <v>77.760000000000005</v>
      </c>
      <c r="G16">
        <v>4.6900000000000004</v>
      </c>
      <c r="H16">
        <v>124.3</v>
      </c>
    </row>
    <row r="17" spans="1:12">
      <c r="A17">
        <v>4</v>
      </c>
      <c r="B17">
        <v>4</v>
      </c>
      <c r="C17">
        <v>815.38</v>
      </c>
      <c r="D17">
        <v>10.649999999999999</v>
      </c>
      <c r="E17">
        <v>61.8</v>
      </c>
      <c r="F17">
        <v>84.5</v>
      </c>
      <c r="G17">
        <v>25.39</v>
      </c>
      <c r="H17">
        <v>182.34</v>
      </c>
      <c r="L17" t="s">
        <v>58</v>
      </c>
    </row>
    <row r="18" spans="1:12">
      <c r="A18">
        <v>1</v>
      </c>
      <c r="B18">
        <v>5</v>
      </c>
      <c r="C18">
        <v>659.15000000000009</v>
      </c>
      <c r="D18">
        <v>8.91</v>
      </c>
      <c r="E18">
        <v>62.42</v>
      </c>
      <c r="F18">
        <v>79.22</v>
      </c>
      <c r="G18">
        <v>7.17</v>
      </c>
      <c r="H18">
        <v>157.72</v>
      </c>
    </row>
    <row r="19" spans="1:12">
      <c r="A19">
        <v>2</v>
      </c>
      <c r="B19">
        <v>5</v>
      </c>
      <c r="C19">
        <v>508.82000000000005</v>
      </c>
      <c r="D19">
        <v>34.17</v>
      </c>
      <c r="E19">
        <v>86.93</v>
      </c>
      <c r="F19">
        <v>7.35</v>
      </c>
      <c r="G19">
        <v>17.53</v>
      </c>
      <c r="H19">
        <v>145.98000000000002</v>
      </c>
    </row>
    <row r="20" spans="1:12">
      <c r="A20">
        <v>3</v>
      </c>
      <c r="B20">
        <v>5</v>
      </c>
      <c r="C20">
        <v>1259.29</v>
      </c>
      <c r="D20">
        <v>14.629999999999999</v>
      </c>
      <c r="E20">
        <v>51.39</v>
      </c>
      <c r="F20">
        <v>46.5</v>
      </c>
      <c r="G20">
        <v>10.280000000000001</v>
      </c>
      <c r="H20">
        <v>122.8</v>
      </c>
    </row>
    <row r="21" spans="1:12">
      <c r="A21">
        <v>4</v>
      </c>
      <c r="B21">
        <v>5</v>
      </c>
      <c r="C21">
        <v>2118.0100000000002</v>
      </c>
      <c r="D21">
        <v>15.27</v>
      </c>
      <c r="E21">
        <v>78.350000000000009</v>
      </c>
      <c r="F21">
        <v>43.74</v>
      </c>
      <c r="G21">
        <v>3.07</v>
      </c>
      <c r="H21">
        <v>140.43</v>
      </c>
    </row>
    <row r="22" spans="1:12">
      <c r="A22">
        <v>1</v>
      </c>
      <c r="B22">
        <v>6</v>
      </c>
      <c r="C22">
        <v>359.55</v>
      </c>
      <c r="D22">
        <v>6.98</v>
      </c>
      <c r="E22">
        <v>49.01</v>
      </c>
      <c r="F22">
        <v>73.89</v>
      </c>
      <c r="G22">
        <v>31.04</v>
      </c>
      <c r="H22">
        <v>160.92000000000002</v>
      </c>
    </row>
    <row r="23" spans="1:12">
      <c r="A23">
        <v>2</v>
      </c>
      <c r="B23">
        <v>6</v>
      </c>
      <c r="C23">
        <v>217.65</v>
      </c>
      <c r="D23">
        <v>6.46</v>
      </c>
      <c r="E23">
        <v>23.560000000000002</v>
      </c>
      <c r="F23">
        <v>149.63999999999999</v>
      </c>
      <c r="G23">
        <v>35.052</v>
      </c>
      <c r="H23">
        <v>214.71199999999999</v>
      </c>
    </row>
    <row r="24" spans="1:12">
      <c r="A24">
        <v>3</v>
      </c>
      <c r="B24">
        <v>6</v>
      </c>
      <c r="C24">
        <v>560.28</v>
      </c>
      <c r="D24">
        <v>31.68</v>
      </c>
      <c r="E24">
        <v>22.92</v>
      </c>
      <c r="F24">
        <v>97.95</v>
      </c>
      <c r="G24">
        <v>10.42</v>
      </c>
      <c r="H24">
        <v>162.97</v>
      </c>
    </row>
    <row r="25" spans="1:12">
      <c r="A25">
        <v>4</v>
      </c>
      <c r="B25">
        <v>6</v>
      </c>
      <c r="C25">
        <v>945.27</v>
      </c>
      <c r="D25">
        <v>26.71</v>
      </c>
      <c r="E25">
        <v>14.97</v>
      </c>
      <c r="F25">
        <v>110.11</v>
      </c>
      <c r="G25">
        <v>19.7</v>
      </c>
      <c r="H25">
        <v>171.49</v>
      </c>
    </row>
  </sheetData>
  <sortState ref="A2:G80">
    <sortCondition ref="B2:B80"/>
    <sortCondition ref="A2:A8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G57" sqref="G57"/>
    </sheetView>
  </sheetViews>
  <sheetFormatPr baseColWidth="10" defaultColWidth="8.83203125" defaultRowHeight="14" x14ac:dyDescent="0"/>
  <cols>
    <col min="2" max="2" width="9.5" bestFit="1" customWidth="1"/>
    <col min="3" max="3" width="10.1640625" bestFit="1" customWidth="1"/>
    <col min="7" max="7" width="10.1640625" bestFit="1" customWidth="1"/>
    <col min="8" max="9" width="10.1640625" customWidth="1"/>
  </cols>
  <sheetData>
    <row r="1" spans="1:15" ht="28">
      <c r="A1" t="s">
        <v>65</v>
      </c>
      <c r="B1" t="s">
        <v>64</v>
      </c>
      <c r="C1" t="s">
        <v>90</v>
      </c>
      <c r="E1" t="s">
        <v>65</v>
      </c>
      <c r="F1" t="s">
        <v>92</v>
      </c>
      <c r="G1" t="s">
        <v>90</v>
      </c>
      <c r="I1" t="s">
        <v>65</v>
      </c>
      <c r="J1" t="s">
        <v>97</v>
      </c>
      <c r="K1" s="4" t="s">
        <v>95</v>
      </c>
      <c r="L1" s="4" t="s">
        <v>96</v>
      </c>
      <c r="M1" s="4" t="s">
        <v>8</v>
      </c>
      <c r="N1" s="4" t="s">
        <v>9</v>
      </c>
      <c r="O1" s="4" t="s">
        <v>67</v>
      </c>
    </row>
    <row r="2" spans="1:15">
      <c r="A2">
        <v>1</v>
      </c>
      <c r="B2">
        <v>2</v>
      </c>
      <c r="C2">
        <v>678.73</v>
      </c>
      <c r="E2">
        <v>1</v>
      </c>
      <c r="F2">
        <v>2</v>
      </c>
      <c r="G2">
        <v>1670.67</v>
      </c>
      <c r="I2">
        <v>1</v>
      </c>
      <c r="J2">
        <v>6</v>
      </c>
      <c r="K2">
        <v>2.99</v>
      </c>
      <c r="L2">
        <v>43.75</v>
      </c>
      <c r="M2">
        <v>11.04</v>
      </c>
      <c r="N2">
        <v>19.45</v>
      </c>
      <c r="O2">
        <v>77.23</v>
      </c>
    </row>
    <row r="3" spans="1:15">
      <c r="A3">
        <v>1</v>
      </c>
      <c r="B3">
        <v>2</v>
      </c>
      <c r="C3">
        <v>433.45</v>
      </c>
      <c r="E3">
        <v>2</v>
      </c>
      <c r="F3">
        <v>2</v>
      </c>
      <c r="G3">
        <v>1809.98</v>
      </c>
      <c r="I3">
        <v>1</v>
      </c>
      <c r="J3">
        <v>6</v>
      </c>
      <c r="K3">
        <v>3.99</v>
      </c>
      <c r="L3">
        <v>5.26</v>
      </c>
      <c r="M3">
        <v>62.85</v>
      </c>
      <c r="N3">
        <v>11.59</v>
      </c>
      <c r="O3">
        <v>83.69</v>
      </c>
    </row>
    <row r="4" spans="1:15">
      <c r="A4">
        <v>1</v>
      </c>
      <c r="B4">
        <v>2</v>
      </c>
      <c r="C4">
        <v>558.49</v>
      </c>
      <c r="E4">
        <v>3</v>
      </c>
      <c r="F4">
        <v>2</v>
      </c>
      <c r="G4">
        <v>2840.42</v>
      </c>
      <c r="I4">
        <v>2</v>
      </c>
      <c r="J4">
        <v>6</v>
      </c>
      <c r="K4">
        <v>0.03</v>
      </c>
      <c r="L4">
        <v>6.8</v>
      </c>
      <c r="M4">
        <v>102.49</v>
      </c>
      <c r="N4">
        <v>8.02</v>
      </c>
      <c r="O4">
        <v>117.34</v>
      </c>
    </row>
    <row r="5" spans="1:15">
      <c r="A5" t="s">
        <v>93</v>
      </c>
      <c r="C5">
        <f>SUM(C2:C4)</f>
        <v>1670.67</v>
      </c>
      <c r="E5">
        <v>4</v>
      </c>
      <c r="F5">
        <v>2</v>
      </c>
      <c r="G5">
        <v>5657.7799999999988</v>
      </c>
      <c r="I5">
        <v>2</v>
      </c>
      <c r="J5">
        <v>6</v>
      </c>
      <c r="K5">
        <v>6.43</v>
      </c>
      <c r="L5">
        <v>16.760000000000002</v>
      </c>
      <c r="M5">
        <v>47.15</v>
      </c>
      <c r="N5">
        <v>27.032</v>
      </c>
      <c r="O5">
        <v>97.372</v>
      </c>
    </row>
    <row r="6" spans="1:15">
      <c r="E6">
        <v>1</v>
      </c>
      <c r="F6">
        <v>3</v>
      </c>
      <c r="G6">
        <v>1105.29</v>
      </c>
      <c r="I6">
        <v>3</v>
      </c>
      <c r="J6">
        <v>6</v>
      </c>
      <c r="K6">
        <v>9.5399999999999991</v>
      </c>
      <c r="L6">
        <v>11.12</v>
      </c>
      <c r="M6">
        <v>27.95</v>
      </c>
      <c r="N6">
        <v>7.06</v>
      </c>
      <c r="O6">
        <v>55.67</v>
      </c>
    </row>
    <row r="7" spans="1:15">
      <c r="A7">
        <v>1</v>
      </c>
      <c r="B7">
        <v>3</v>
      </c>
      <c r="C7">
        <v>397.1</v>
      </c>
      <c r="E7">
        <v>2</v>
      </c>
      <c r="F7">
        <v>3</v>
      </c>
      <c r="G7">
        <v>1904.46</v>
      </c>
      <c r="I7">
        <v>3</v>
      </c>
      <c r="J7">
        <v>6</v>
      </c>
      <c r="K7">
        <v>22.14</v>
      </c>
      <c r="L7">
        <v>11.8</v>
      </c>
      <c r="M7">
        <v>70</v>
      </c>
      <c r="N7">
        <v>3.36</v>
      </c>
      <c r="O7">
        <v>107.3</v>
      </c>
    </row>
    <row r="8" spans="1:15">
      <c r="A8">
        <v>1</v>
      </c>
      <c r="B8">
        <v>3</v>
      </c>
      <c r="C8">
        <v>390.69</v>
      </c>
      <c r="E8">
        <v>3</v>
      </c>
      <c r="F8">
        <v>3</v>
      </c>
      <c r="G8">
        <v>1878.3100000000004</v>
      </c>
      <c r="I8">
        <v>4</v>
      </c>
      <c r="J8">
        <v>6</v>
      </c>
      <c r="K8">
        <v>23.53</v>
      </c>
      <c r="L8">
        <v>11.49</v>
      </c>
      <c r="M8">
        <v>41.17</v>
      </c>
      <c r="N8">
        <v>9.01</v>
      </c>
      <c r="O8">
        <v>85.2</v>
      </c>
    </row>
    <row r="9" spans="1:15">
      <c r="A9">
        <v>1</v>
      </c>
      <c r="B9">
        <v>3</v>
      </c>
      <c r="C9">
        <v>317.5</v>
      </c>
      <c r="E9">
        <v>4</v>
      </c>
      <c r="F9">
        <v>3</v>
      </c>
      <c r="G9">
        <v>984.5</v>
      </c>
      <c r="I9">
        <v>4</v>
      </c>
      <c r="J9">
        <v>6</v>
      </c>
      <c r="K9">
        <v>3.18</v>
      </c>
      <c r="L9">
        <v>3.48</v>
      </c>
      <c r="M9">
        <v>68.94</v>
      </c>
      <c r="N9">
        <v>10.69</v>
      </c>
      <c r="O9">
        <v>86.29</v>
      </c>
    </row>
    <row r="10" spans="1:15">
      <c r="A10" t="s">
        <v>93</v>
      </c>
      <c r="C10">
        <f>SUM(C7:C9)</f>
        <v>1105.29</v>
      </c>
      <c r="E10">
        <v>1</v>
      </c>
      <c r="F10">
        <v>4</v>
      </c>
      <c r="G10">
        <v>724.45</v>
      </c>
      <c r="I10">
        <v>1</v>
      </c>
      <c r="J10">
        <v>4</v>
      </c>
      <c r="K10">
        <v>2.0499999999999998</v>
      </c>
      <c r="L10">
        <v>9.8699999999999992</v>
      </c>
      <c r="M10">
        <v>56.45</v>
      </c>
      <c r="N10">
        <v>1.63</v>
      </c>
      <c r="O10">
        <v>70</v>
      </c>
    </row>
    <row r="11" spans="1:15">
      <c r="E11">
        <v>2</v>
      </c>
      <c r="F11">
        <v>4</v>
      </c>
      <c r="G11">
        <v>1106.42</v>
      </c>
      <c r="I11">
        <v>1</v>
      </c>
      <c r="J11">
        <v>4</v>
      </c>
      <c r="K11">
        <v>9.84</v>
      </c>
      <c r="L11">
        <v>7.98</v>
      </c>
      <c r="M11">
        <v>33.049999999999997</v>
      </c>
      <c r="N11">
        <v>5.9</v>
      </c>
      <c r="O11">
        <v>56.77</v>
      </c>
    </row>
    <row r="12" spans="1:15">
      <c r="A12">
        <v>1</v>
      </c>
      <c r="B12">
        <v>4</v>
      </c>
      <c r="C12">
        <v>349.4</v>
      </c>
      <c r="D12" t="s">
        <v>58</v>
      </c>
      <c r="E12">
        <v>3</v>
      </c>
      <c r="F12">
        <v>4</v>
      </c>
      <c r="G12">
        <v>1253.57</v>
      </c>
      <c r="I12">
        <v>2</v>
      </c>
      <c r="J12">
        <v>4</v>
      </c>
      <c r="K12">
        <v>51.31</v>
      </c>
      <c r="L12">
        <v>34.770000000000003</v>
      </c>
      <c r="M12">
        <v>23.61</v>
      </c>
      <c r="N12">
        <v>7.36</v>
      </c>
      <c r="O12">
        <v>117.05</v>
      </c>
    </row>
    <row r="13" spans="1:15">
      <c r="A13">
        <v>1</v>
      </c>
      <c r="B13">
        <v>4</v>
      </c>
      <c r="C13">
        <v>375.05</v>
      </c>
      <c r="E13">
        <v>4</v>
      </c>
      <c r="F13">
        <v>4</v>
      </c>
      <c r="G13">
        <v>815.38</v>
      </c>
      <c r="I13">
        <v>2</v>
      </c>
      <c r="J13">
        <v>4</v>
      </c>
      <c r="K13">
        <v>3.72</v>
      </c>
      <c r="L13">
        <v>20.46</v>
      </c>
      <c r="M13">
        <v>23.17</v>
      </c>
      <c r="N13">
        <v>6.86</v>
      </c>
      <c r="O13">
        <v>54.21</v>
      </c>
    </row>
    <row r="14" spans="1:15">
      <c r="A14" t="s">
        <v>93</v>
      </c>
      <c r="C14">
        <f>SUM(C12:C13)</f>
        <v>724.45</v>
      </c>
      <c r="E14">
        <v>1</v>
      </c>
      <c r="F14">
        <v>5</v>
      </c>
      <c r="G14">
        <v>659.15000000000009</v>
      </c>
      <c r="I14">
        <v>3</v>
      </c>
      <c r="J14">
        <v>4</v>
      </c>
      <c r="K14">
        <v>1.82</v>
      </c>
      <c r="L14">
        <v>0</v>
      </c>
      <c r="M14">
        <v>62.35</v>
      </c>
      <c r="N14">
        <v>0.66</v>
      </c>
      <c r="O14">
        <v>64.83</v>
      </c>
    </row>
    <row r="15" spans="1:15">
      <c r="E15">
        <v>2</v>
      </c>
      <c r="F15">
        <v>5</v>
      </c>
      <c r="G15">
        <v>508.82000000000005</v>
      </c>
      <c r="I15">
        <v>3</v>
      </c>
      <c r="J15">
        <v>4</v>
      </c>
      <c r="K15">
        <v>17.47</v>
      </c>
      <c r="L15">
        <v>22.56</v>
      </c>
      <c r="M15">
        <v>15.41</v>
      </c>
      <c r="N15">
        <v>4.03</v>
      </c>
      <c r="O15">
        <v>59.47</v>
      </c>
    </row>
    <row r="16" spans="1:15">
      <c r="A16">
        <v>1</v>
      </c>
      <c r="B16">
        <v>5</v>
      </c>
      <c r="C16">
        <v>322.67</v>
      </c>
      <c r="E16">
        <v>3</v>
      </c>
      <c r="F16">
        <v>5</v>
      </c>
      <c r="G16">
        <v>1259.29</v>
      </c>
      <c r="I16">
        <v>4</v>
      </c>
      <c r="J16">
        <v>4</v>
      </c>
      <c r="K16">
        <v>0.96</v>
      </c>
      <c r="L16">
        <v>13.51</v>
      </c>
      <c r="M16">
        <v>41.29</v>
      </c>
      <c r="N16">
        <v>12.35</v>
      </c>
      <c r="O16">
        <v>68.11</v>
      </c>
    </row>
    <row r="17" spans="1:15">
      <c r="A17">
        <v>1</v>
      </c>
      <c r="B17">
        <v>5</v>
      </c>
      <c r="C17">
        <v>336.48</v>
      </c>
      <c r="E17">
        <v>4</v>
      </c>
      <c r="F17">
        <v>5</v>
      </c>
      <c r="G17">
        <v>2118.0100000000002</v>
      </c>
      <c r="I17">
        <v>4</v>
      </c>
      <c r="J17">
        <v>4</v>
      </c>
      <c r="K17">
        <v>9.69</v>
      </c>
      <c r="L17">
        <v>48.29</v>
      </c>
      <c r="M17">
        <v>43.21</v>
      </c>
      <c r="N17">
        <v>13.04</v>
      </c>
      <c r="O17">
        <v>114.23</v>
      </c>
    </row>
    <row r="18" spans="1:15">
      <c r="A18" t="s">
        <v>93</v>
      </c>
      <c r="C18">
        <f>SUM(C16:C17)</f>
        <v>659.15000000000009</v>
      </c>
      <c r="E18">
        <v>1</v>
      </c>
      <c r="F18">
        <v>6</v>
      </c>
      <c r="G18">
        <v>359.55</v>
      </c>
      <c r="I18">
        <v>1</v>
      </c>
      <c r="J18">
        <v>5</v>
      </c>
      <c r="K18">
        <v>5.09</v>
      </c>
      <c r="L18">
        <v>44.37</v>
      </c>
      <c r="M18">
        <v>22.36</v>
      </c>
      <c r="N18">
        <v>1.1499999999999999</v>
      </c>
      <c r="O18">
        <v>72.97</v>
      </c>
    </row>
    <row r="19" spans="1:15">
      <c r="E19">
        <v>2</v>
      </c>
      <c r="F19">
        <v>6</v>
      </c>
      <c r="G19">
        <v>217.65</v>
      </c>
      <c r="I19">
        <v>1</v>
      </c>
      <c r="J19">
        <v>5</v>
      </c>
      <c r="K19">
        <v>3.82</v>
      </c>
      <c r="L19">
        <v>18.05</v>
      </c>
      <c r="M19">
        <v>56.86</v>
      </c>
      <c r="N19">
        <v>6.02</v>
      </c>
      <c r="O19">
        <v>84.75</v>
      </c>
    </row>
    <row r="20" spans="1:15">
      <c r="A20">
        <v>1</v>
      </c>
      <c r="B20">
        <v>6</v>
      </c>
      <c r="C20">
        <v>138.9</v>
      </c>
      <c r="E20">
        <v>3</v>
      </c>
      <c r="F20">
        <v>6</v>
      </c>
      <c r="G20">
        <v>560.28</v>
      </c>
      <c r="I20">
        <v>2</v>
      </c>
      <c r="J20">
        <v>5</v>
      </c>
      <c r="K20">
        <v>11.32</v>
      </c>
      <c r="L20">
        <v>51.56</v>
      </c>
      <c r="M20">
        <v>0</v>
      </c>
      <c r="N20">
        <v>4.3099999999999996</v>
      </c>
      <c r="O20">
        <v>67.19</v>
      </c>
    </row>
    <row r="21" spans="1:15">
      <c r="A21">
        <v>1</v>
      </c>
      <c r="B21">
        <v>6</v>
      </c>
      <c r="C21">
        <v>220.65</v>
      </c>
      <c r="E21">
        <v>4</v>
      </c>
      <c r="F21">
        <v>6</v>
      </c>
      <c r="G21">
        <v>945.27</v>
      </c>
      <c r="I21">
        <v>2</v>
      </c>
      <c r="J21">
        <v>5</v>
      </c>
      <c r="K21">
        <v>22.85</v>
      </c>
      <c r="L21">
        <v>35.369999999999997</v>
      </c>
      <c r="M21">
        <v>7.35</v>
      </c>
      <c r="N21">
        <v>13.22</v>
      </c>
      <c r="O21">
        <v>78.790000000000006</v>
      </c>
    </row>
    <row r="22" spans="1:15">
      <c r="A22" t="s">
        <v>93</v>
      </c>
      <c r="C22">
        <f>SUM(C20:C21)</f>
        <v>359.55</v>
      </c>
      <c r="F22" t="s">
        <v>58</v>
      </c>
      <c r="I22">
        <v>3</v>
      </c>
      <c r="J22">
        <v>5</v>
      </c>
      <c r="K22">
        <v>2.04</v>
      </c>
      <c r="L22">
        <v>19.079999999999998</v>
      </c>
      <c r="M22">
        <v>34.97</v>
      </c>
      <c r="N22">
        <v>6.98</v>
      </c>
      <c r="O22">
        <v>63.07</v>
      </c>
    </row>
    <row r="23" spans="1:15">
      <c r="I23">
        <v>3</v>
      </c>
      <c r="J23">
        <v>5</v>
      </c>
      <c r="K23">
        <v>12.59</v>
      </c>
      <c r="L23">
        <v>32.31</v>
      </c>
      <c r="M23">
        <v>11.53</v>
      </c>
      <c r="N23">
        <v>3.3</v>
      </c>
      <c r="O23">
        <v>59.73</v>
      </c>
    </row>
    <row r="24" spans="1:15">
      <c r="A24">
        <v>2</v>
      </c>
      <c r="B24">
        <v>2</v>
      </c>
      <c r="C24">
        <v>573.01</v>
      </c>
      <c r="I24">
        <v>4</v>
      </c>
      <c r="J24">
        <v>5</v>
      </c>
      <c r="K24">
        <v>10.050000000000001</v>
      </c>
      <c r="L24">
        <v>67.400000000000006</v>
      </c>
      <c r="M24">
        <v>6.88</v>
      </c>
      <c r="N24">
        <v>1</v>
      </c>
      <c r="O24">
        <v>85.33</v>
      </c>
    </row>
    <row r="25" spans="1:15">
      <c r="A25">
        <v>2</v>
      </c>
      <c r="B25">
        <v>2</v>
      </c>
      <c r="C25">
        <v>545.15</v>
      </c>
      <c r="I25">
        <v>4</v>
      </c>
      <c r="J25">
        <v>5</v>
      </c>
      <c r="K25">
        <v>5.22</v>
      </c>
      <c r="L25">
        <v>10.95</v>
      </c>
      <c r="M25">
        <v>36.86</v>
      </c>
      <c r="N25">
        <v>2.0699999999999998</v>
      </c>
      <c r="O25">
        <v>55.1</v>
      </c>
    </row>
    <row r="26" spans="1:15">
      <c r="A26">
        <v>2</v>
      </c>
      <c r="B26">
        <v>2</v>
      </c>
      <c r="C26">
        <v>358.86</v>
      </c>
      <c r="I26">
        <v>1</v>
      </c>
      <c r="J26">
        <v>2</v>
      </c>
      <c r="K26">
        <v>1.87</v>
      </c>
      <c r="L26">
        <v>77.23</v>
      </c>
      <c r="M26">
        <v>0</v>
      </c>
      <c r="N26">
        <v>0</v>
      </c>
      <c r="O26">
        <v>79.099999999999994</v>
      </c>
    </row>
    <row r="27" spans="1:15">
      <c r="A27">
        <v>2</v>
      </c>
      <c r="B27">
        <v>2</v>
      </c>
      <c r="C27">
        <v>332.96</v>
      </c>
      <c r="I27">
        <v>1</v>
      </c>
      <c r="J27">
        <v>2</v>
      </c>
      <c r="K27">
        <v>6.16</v>
      </c>
      <c r="L27">
        <v>65.94</v>
      </c>
      <c r="M27">
        <v>0</v>
      </c>
      <c r="N27">
        <v>0</v>
      </c>
      <c r="O27">
        <v>72.099999999999994</v>
      </c>
    </row>
    <row r="28" spans="1:15">
      <c r="A28" t="s">
        <v>94</v>
      </c>
      <c r="C28">
        <f>SUM(C24:C27)</f>
        <v>1809.98</v>
      </c>
      <c r="I28">
        <v>2</v>
      </c>
      <c r="J28">
        <v>2</v>
      </c>
      <c r="K28">
        <v>36.090000000000003</v>
      </c>
      <c r="L28">
        <v>77.239999999999995</v>
      </c>
      <c r="M28">
        <v>0</v>
      </c>
      <c r="N28">
        <v>0</v>
      </c>
      <c r="O28">
        <v>113.33</v>
      </c>
    </row>
    <row r="29" spans="1:15">
      <c r="I29">
        <v>2</v>
      </c>
      <c r="J29">
        <v>2</v>
      </c>
      <c r="K29">
        <v>33.74</v>
      </c>
      <c r="L29">
        <v>87.55</v>
      </c>
      <c r="M29">
        <v>0</v>
      </c>
      <c r="N29">
        <v>0</v>
      </c>
      <c r="O29">
        <v>121.29</v>
      </c>
    </row>
    <row r="30" spans="1:15">
      <c r="A30">
        <v>2</v>
      </c>
      <c r="B30">
        <v>3</v>
      </c>
      <c r="C30">
        <v>413.75</v>
      </c>
      <c r="I30">
        <v>3</v>
      </c>
      <c r="J30">
        <v>2</v>
      </c>
      <c r="K30">
        <v>13.87</v>
      </c>
      <c r="L30">
        <v>53.48</v>
      </c>
      <c r="M30">
        <v>0</v>
      </c>
      <c r="N30">
        <v>0</v>
      </c>
      <c r="O30">
        <v>67.349999999999994</v>
      </c>
    </row>
    <row r="31" spans="1:15">
      <c r="A31">
        <v>2</v>
      </c>
      <c r="B31">
        <v>3</v>
      </c>
      <c r="C31">
        <v>420.61</v>
      </c>
      <c r="I31">
        <v>3</v>
      </c>
      <c r="J31">
        <v>2</v>
      </c>
      <c r="K31">
        <v>57.1</v>
      </c>
      <c r="L31">
        <v>71.36</v>
      </c>
      <c r="M31">
        <v>0</v>
      </c>
      <c r="N31">
        <v>0</v>
      </c>
      <c r="O31">
        <v>128.46</v>
      </c>
    </row>
    <row r="32" spans="1:15">
      <c r="A32">
        <v>2</v>
      </c>
      <c r="B32">
        <v>3</v>
      </c>
      <c r="C32">
        <v>400.86</v>
      </c>
      <c r="I32">
        <v>4</v>
      </c>
      <c r="J32">
        <v>2</v>
      </c>
      <c r="K32">
        <v>85.66</v>
      </c>
      <c r="L32">
        <v>32.880000000000003</v>
      </c>
      <c r="M32">
        <v>0</v>
      </c>
      <c r="N32">
        <v>0</v>
      </c>
      <c r="O32">
        <v>118.54</v>
      </c>
    </row>
    <row r="33" spans="1:15">
      <c r="A33">
        <v>2</v>
      </c>
      <c r="B33">
        <v>3</v>
      </c>
      <c r="C33">
        <v>383.38</v>
      </c>
      <c r="I33">
        <v>4</v>
      </c>
      <c r="J33">
        <v>2</v>
      </c>
      <c r="K33">
        <v>79.260000000000005</v>
      </c>
      <c r="L33">
        <v>44.34</v>
      </c>
      <c r="M33">
        <v>0</v>
      </c>
      <c r="N33">
        <v>0</v>
      </c>
      <c r="O33">
        <v>123.6</v>
      </c>
    </row>
    <row r="34" spans="1:15">
      <c r="A34">
        <v>2</v>
      </c>
      <c r="B34">
        <v>3</v>
      </c>
      <c r="C34">
        <v>285.86</v>
      </c>
      <c r="I34">
        <v>1</v>
      </c>
      <c r="J34">
        <v>3</v>
      </c>
      <c r="K34">
        <v>22.14</v>
      </c>
      <c r="L34">
        <v>83.25</v>
      </c>
      <c r="M34">
        <v>0</v>
      </c>
      <c r="N34">
        <v>0</v>
      </c>
      <c r="O34">
        <v>105.39</v>
      </c>
    </row>
    <row r="35" spans="1:15">
      <c r="A35" t="s">
        <v>93</v>
      </c>
      <c r="C35">
        <f>SUM(C30:C34)</f>
        <v>1904.46</v>
      </c>
      <c r="I35">
        <v>1</v>
      </c>
      <c r="J35">
        <v>3</v>
      </c>
      <c r="K35">
        <v>14.54</v>
      </c>
      <c r="L35">
        <v>112.23</v>
      </c>
      <c r="M35">
        <v>0</v>
      </c>
      <c r="N35">
        <v>0</v>
      </c>
      <c r="O35">
        <v>126.77</v>
      </c>
    </row>
    <row r="36" spans="1:15">
      <c r="I36">
        <v>2</v>
      </c>
      <c r="J36">
        <v>3</v>
      </c>
      <c r="K36">
        <v>47.1</v>
      </c>
      <c r="L36">
        <v>66.69</v>
      </c>
      <c r="M36">
        <v>0</v>
      </c>
      <c r="N36">
        <v>0</v>
      </c>
      <c r="O36">
        <v>113.79</v>
      </c>
    </row>
    <row r="37" spans="1:15">
      <c r="A37">
        <v>2</v>
      </c>
      <c r="B37">
        <v>4</v>
      </c>
      <c r="C37">
        <v>416.97</v>
      </c>
      <c r="I37">
        <v>2</v>
      </c>
      <c r="J37">
        <v>3</v>
      </c>
      <c r="K37">
        <v>32.19</v>
      </c>
      <c r="L37">
        <v>37.979999999999997</v>
      </c>
      <c r="M37">
        <v>0</v>
      </c>
      <c r="N37">
        <v>0</v>
      </c>
      <c r="O37">
        <v>70.17</v>
      </c>
    </row>
    <row r="38" spans="1:15">
      <c r="A38">
        <v>2</v>
      </c>
      <c r="B38">
        <v>4</v>
      </c>
      <c r="C38">
        <v>338.83</v>
      </c>
      <c r="I38">
        <v>3</v>
      </c>
      <c r="J38">
        <v>3</v>
      </c>
      <c r="K38">
        <v>58.27</v>
      </c>
      <c r="L38">
        <v>78.86</v>
      </c>
      <c r="M38">
        <v>0</v>
      </c>
      <c r="N38">
        <v>0</v>
      </c>
      <c r="O38">
        <v>137.13</v>
      </c>
    </row>
    <row r="39" spans="1:15">
      <c r="A39">
        <v>2</v>
      </c>
      <c r="B39">
        <v>4</v>
      </c>
      <c r="C39">
        <v>214.13</v>
      </c>
      <c r="I39">
        <v>3</v>
      </c>
      <c r="J39">
        <v>3</v>
      </c>
      <c r="K39">
        <v>41.09</v>
      </c>
      <c r="L39">
        <v>71.72</v>
      </c>
      <c r="M39">
        <v>0</v>
      </c>
      <c r="N39">
        <v>0</v>
      </c>
      <c r="O39">
        <v>112.81</v>
      </c>
    </row>
    <row r="40" spans="1:15">
      <c r="A40">
        <v>2</v>
      </c>
      <c r="B40">
        <v>4</v>
      </c>
      <c r="C40">
        <v>136.49</v>
      </c>
      <c r="I40">
        <v>4</v>
      </c>
      <c r="J40">
        <v>3</v>
      </c>
      <c r="K40">
        <v>7.48</v>
      </c>
      <c r="L40">
        <v>72.900000000000006</v>
      </c>
      <c r="M40">
        <v>0</v>
      </c>
      <c r="N40">
        <v>0</v>
      </c>
      <c r="O40">
        <v>80.38</v>
      </c>
    </row>
    <row r="41" spans="1:15">
      <c r="A41" t="s">
        <v>93</v>
      </c>
      <c r="C41">
        <f>SUM(C37:C40)</f>
        <v>1106.42</v>
      </c>
      <c r="I41">
        <v>4</v>
      </c>
      <c r="J41">
        <v>3</v>
      </c>
      <c r="K41">
        <v>32.51</v>
      </c>
      <c r="L41">
        <v>104.94</v>
      </c>
      <c r="M41">
        <v>0</v>
      </c>
      <c r="N41">
        <v>0</v>
      </c>
      <c r="O41">
        <v>137.44999999999999</v>
      </c>
    </row>
    <row r="42" spans="1:15">
      <c r="F42" t="s">
        <v>58</v>
      </c>
      <c r="I42">
        <v>1</v>
      </c>
      <c r="J42">
        <v>1</v>
      </c>
      <c r="K42">
        <v>5.48</v>
      </c>
      <c r="L42">
        <v>0.15</v>
      </c>
      <c r="M42">
        <v>84.3</v>
      </c>
      <c r="N42">
        <v>18.53</v>
      </c>
      <c r="O42">
        <v>108.46</v>
      </c>
    </row>
    <row r="43" spans="1:15">
      <c r="A43">
        <v>2</v>
      </c>
      <c r="B43">
        <v>5</v>
      </c>
      <c r="C43">
        <v>324.98</v>
      </c>
      <c r="I43">
        <v>1</v>
      </c>
      <c r="J43">
        <v>1</v>
      </c>
      <c r="K43">
        <v>3.55</v>
      </c>
      <c r="L43">
        <v>0.06</v>
      </c>
      <c r="M43">
        <v>71.22</v>
      </c>
      <c r="N43">
        <v>12.06</v>
      </c>
      <c r="O43">
        <v>86.89</v>
      </c>
    </row>
    <row r="44" spans="1:15">
      <c r="A44">
        <v>2</v>
      </c>
      <c r="B44">
        <v>5</v>
      </c>
      <c r="C44">
        <v>183.84</v>
      </c>
      <c r="K44">
        <f>SUM(K42:K43)</f>
        <v>9.0300000000000011</v>
      </c>
      <c r="L44">
        <f>SUM(L42:L43)</f>
        <v>0.21</v>
      </c>
      <c r="M44">
        <f>SUM(M42:M43)</f>
        <v>155.51999999999998</v>
      </c>
      <c r="N44">
        <f>SUM(N42:N43)</f>
        <v>30.590000000000003</v>
      </c>
      <c r="O44">
        <f>SUM(O42:O43)</f>
        <v>195.35</v>
      </c>
    </row>
    <row r="45" spans="1:15">
      <c r="A45" t="s">
        <v>93</v>
      </c>
      <c r="C45">
        <f>SUM(C43:C44)</f>
        <v>508.82000000000005</v>
      </c>
    </row>
    <row r="46" spans="1:15">
      <c r="I46">
        <v>2</v>
      </c>
      <c r="J46">
        <v>1</v>
      </c>
      <c r="K46">
        <v>32.97</v>
      </c>
      <c r="L46">
        <v>4.5599999999999996</v>
      </c>
      <c r="M46">
        <v>0</v>
      </c>
      <c r="N46">
        <v>18.71</v>
      </c>
      <c r="O46">
        <v>56.24</v>
      </c>
    </row>
    <row r="47" spans="1:15">
      <c r="A47">
        <v>2</v>
      </c>
      <c r="B47">
        <v>6</v>
      </c>
      <c r="C47">
        <v>79.41</v>
      </c>
      <c r="I47">
        <v>2</v>
      </c>
      <c r="J47">
        <v>1</v>
      </c>
      <c r="K47">
        <v>12.37</v>
      </c>
      <c r="L47">
        <v>3.74</v>
      </c>
      <c r="M47">
        <v>43.47</v>
      </c>
      <c r="N47">
        <v>13.11</v>
      </c>
      <c r="O47">
        <v>72.69</v>
      </c>
    </row>
    <row r="48" spans="1:15">
      <c r="A48">
        <v>2</v>
      </c>
      <c r="B48">
        <v>6</v>
      </c>
      <c r="C48">
        <v>138.24</v>
      </c>
      <c r="K48">
        <f>SUM(K46:K47)</f>
        <v>45.339999999999996</v>
      </c>
      <c r="L48">
        <f>SUM(L46:L47)</f>
        <v>8.3000000000000007</v>
      </c>
      <c r="M48">
        <f>SUM(M46:M47)</f>
        <v>43.47</v>
      </c>
      <c r="N48">
        <f>SUM(N46:N47)</f>
        <v>31.82</v>
      </c>
      <c r="O48">
        <f>SUM(O46:O47)</f>
        <v>128.93</v>
      </c>
    </row>
    <row r="49" spans="1:15">
      <c r="A49" t="s">
        <v>93</v>
      </c>
      <c r="C49">
        <f>SUM(C47:C48)</f>
        <v>217.65</v>
      </c>
    </row>
    <row r="50" spans="1:15">
      <c r="I50">
        <v>3</v>
      </c>
      <c r="J50">
        <v>1</v>
      </c>
      <c r="K50">
        <v>7.09</v>
      </c>
      <c r="L50">
        <v>0</v>
      </c>
      <c r="M50">
        <v>42.26</v>
      </c>
      <c r="N50">
        <v>8.18</v>
      </c>
      <c r="O50">
        <v>57.53</v>
      </c>
    </row>
    <row r="51" spans="1:15">
      <c r="A51">
        <v>3</v>
      </c>
      <c r="B51">
        <v>2</v>
      </c>
      <c r="C51">
        <v>456.98</v>
      </c>
      <c r="I51">
        <v>3</v>
      </c>
      <c r="J51">
        <v>1</v>
      </c>
      <c r="K51">
        <v>0.7</v>
      </c>
      <c r="L51">
        <v>11.47</v>
      </c>
      <c r="M51">
        <v>53.18</v>
      </c>
      <c r="N51">
        <v>22.8</v>
      </c>
      <c r="O51">
        <v>88.15</v>
      </c>
    </row>
    <row r="52" spans="1:15">
      <c r="A52">
        <v>3</v>
      </c>
      <c r="B52">
        <v>2</v>
      </c>
      <c r="C52">
        <v>376.86</v>
      </c>
      <c r="K52">
        <f>SUM(K50:K51)</f>
        <v>7.79</v>
      </c>
      <c r="L52">
        <f>SUM(L50:L51)</f>
        <v>11.47</v>
      </c>
      <c r="M52">
        <f>SUM(M50:M51)</f>
        <v>95.44</v>
      </c>
      <c r="N52">
        <f>SUM(N50:N51)</f>
        <v>30.98</v>
      </c>
      <c r="O52">
        <f>SUM(O50:O51)</f>
        <v>145.68</v>
      </c>
    </row>
    <row r="53" spans="1:15">
      <c r="A53">
        <v>3</v>
      </c>
      <c r="B53">
        <v>2</v>
      </c>
      <c r="C53">
        <v>350.06</v>
      </c>
    </row>
    <row r="54" spans="1:15">
      <c r="A54">
        <v>3</v>
      </c>
      <c r="B54">
        <v>2</v>
      </c>
      <c r="C54">
        <v>540.04999999999995</v>
      </c>
      <c r="I54">
        <v>4</v>
      </c>
      <c r="J54">
        <v>1</v>
      </c>
      <c r="K54">
        <v>4.97</v>
      </c>
      <c r="L54">
        <v>0</v>
      </c>
      <c r="M54">
        <v>62.31</v>
      </c>
      <c r="N54">
        <v>15.06</v>
      </c>
      <c r="O54">
        <v>82.34</v>
      </c>
    </row>
    <row r="55" spans="1:15">
      <c r="A55">
        <v>3</v>
      </c>
      <c r="B55">
        <v>2</v>
      </c>
      <c r="C55">
        <v>289</v>
      </c>
      <c r="I55">
        <v>4</v>
      </c>
      <c r="J55">
        <v>1</v>
      </c>
      <c r="K55">
        <v>3.4</v>
      </c>
      <c r="L55">
        <v>25.66</v>
      </c>
      <c r="M55">
        <v>45.04</v>
      </c>
      <c r="N55">
        <v>20.99</v>
      </c>
      <c r="O55">
        <v>95.09</v>
      </c>
    </row>
    <row r="56" spans="1:15">
      <c r="A56">
        <v>3</v>
      </c>
      <c r="B56">
        <v>2</v>
      </c>
      <c r="C56">
        <v>390.37</v>
      </c>
      <c r="K56">
        <f>SUM(K54:K55)</f>
        <v>8.3699999999999992</v>
      </c>
      <c r="L56">
        <f>SUM(L54:L55)</f>
        <v>25.66</v>
      </c>
      <c r="M56">
        <f>SUM(M54:M55)</f>
        <v>107.35</v>
      </c>
      <c r="N56">
        <f>SUM(N54:N55)</f>
        <v>36.049999999999997</v>
      </c>
      <c r="O56">
        <f>SUM(O54:O55)</f>
        <v>177.43</v>
      </c>
    </row>
    <row r="57" spans="1:15">
      <c r="A57">
        <v>3</v>
      </c>
      <c r="B57">
        <v>2</v>
      </c>
      <c r="C57">
        <v>437.1</v>
      </c>
    </row>
    <row r="58" spans="1:15">
      <c r="A58" t="s">
        <v>93</v>
      </c>
      <c r="C58">
        <f>SUM(C51:C57)</f>
        <v>2840.42</v>
      </c>
    </row>
    <row r="60" spans="1:15">
      <c r="A60">
        <v>3</v>
      </c>
      <c r="B60">
        <v>3</v>
      </c>
      <c r="C60">
        <v>435.92</v>
      </c>
    </row>
    <row r="61" spans="1:15">
      <c r="A61">
        <v>3</v>
      </c>
      <c r="B61">
        <v>3</v>
      </c>
      <c r="C61">
        <v>322.19000000000005</v>
      </c>
    </row>
    <row r="62" spans="1:15">
      <c r="A62">
        <v>3</v>
      </c>
      <c r="B62">
        <v>3</v>
      </c>
      <c r="C62">
        <v>444.88</v>
      </c>
    </row>
    <row r="63" spans="1:15">
      <c r="A63">
        <v>3</v>
      </c>
      <c r="B63">
        <v>3</v>
      </c>
      <c r="C63">
        <v>675.32</v>
      </c>
    </row>
    <row r="64" spans="1:15">
      <c r="A64" t="s">
        <v>93</v>
      </c>
      <c r="C64">
        <f>SUM(C60:C63)</f>
        <v>1878.3100000000004</v>
      </c>
    </row>
    <row r="66" spans="1:3">
      <c r="A66">
        <v>3</v>
      </c>
      <c r="B66">
        <v>4</v>
      </c>
      <c r="C66">
        <v>354.66999999999996</v>
      </c>
    </row>
    <row r="67" spans="1:3">
      <c r="A67">
        <v>3</v>
      </c>
      <c r="B67">
        <v>4</v>
      </c>
      <c r="C67">
        <v>266.42</v>
      </c>
    </row>
    <row r="68" spans="1:3">
      <c r="A68">
        <v>3</v>
      </c>
      <c r="B68">
        <v>4</v>
      </c>
      <c r="C68">
        <v>307.23</v>
      </c>
    </row>
    <row r="69" spans="1:3">
      <c r="A69">
        <v>3</v>
      </c>
      <c r="B69">
        <v>4</v>
      </c>
      <c r="C69">
        <v>325.25</v>
      </c>
    </row>
    <row r="70" spans="1:3">
      <c r="A70" t="s">
        <v>93</v>
      </c>
      <c r="C70">
        <f>SUM(C66:C69)</f>
        <v>1253.57</v>
      </c>
    </row>
    <row r="72" spans="1:3">
      <c r="A72">
        <v>3</v>
      </c>
      <c r="B72">
        <v>5</v>
      </c>
      <c r="C72">
        <v>332.29</v>
      </c>
    </row>
    <row r="73" spans="1:3">
      <c r="A73">
        <v>3</v>
      </c>
      <c r="B73">
        <v>5</v>
      </c>
      <c r="C73">
        <v>404.53</v>
      </c>
    </row>
    <row r="74" spans="1:3">
      <c r="A74">
        <v>3</v>
      </c>
      <c r="B74">
        <v>5</v>
      </c>
      <c r="C74">
        <v>307.51</v>
      </c>
    </row>
    <row r="75" spans="1:3">
      <c r="A75">
        <v>3</v>
      </c>
      <c r="B75">
        <v>5</v>
      </c>
      <c r="C75">
        <v>214.96</v>
      </c>
    </row>
    <row r="76" spans="1:3">
      <c r="A76" t="s">
        <v>93</v>
      </c>
      <c r="C76">
        <f>SUM(C72:C75)</f>
        <v>1259.29</v>
      </c>
    </row>
    <row r="78" spans="1:3">
      <c r="A78">
        <v>3</v>
      </c>
      <c r="B78">
        <v>6</v>
      </c>
      <c r="C78">
        <v>180.74</v>
      </c>
    </row>
    <row r="79" spans="1:3">
      <c r="A79">
        <v>3</v>
      </c>
      <c r="B79">
        <v>6</v>
      </c>
      <c r="C79">
        <v>379.54</v>
      </c>
    </row>
    <row r="80" spans="1:3">
      <c r="A80" t="s">
        <v>93</v>
      </c>
      <c r="C80">
        <f>SUM(C78:C79)</f>
        <v>560.28</v>
      </c>
    </row>
    <row r="82" spans="1:3">
      <c r="A82">
        <v>4</v>
      </c>
      <c r="B82">
        <v>2</v>
      </c>
      <c r="C82">
        <v>441.79</v>
      </c>
    </row>
    <row r="83" spans="1:3">
      <c r="A83">
        <v>4</v>
      </c>
      <c r="B83">
        <v>2</v>
      </c>
      <c r="C83">
        <v>455.78999999999996</v>
      </c>
    </row>
    <row r="84" spans="1:3">
      <c r="A84">
        <v>4</v>
      </c>
      <c r="B84">
        <v>2</v>
      </c>
      <c r="C84">
        <v>455.32000000000005</v>
      </c>
    </row>
    <row r="85" spans="1:3">
      <c r="A85">
        <v>4</v>
      </c>
      <c r="B85">
        <v>2</v>
      </c>
      <c r="C85">
        <v>366.59</v>
      </c>
    </row>
    <row r="86" spans="1:3">
      <c r="A86">
        <v>4</v>
      </c>
      <c r="B86">
        <v>2</v>
      </c>
      <c r="C86">
        <v>556.11</v>
      </c>
    </row>
    <row r="87" spans="1:3">
      <c r="A87">
        <v>4</v>
      </c>
      <c r="B87">
        <v>2</v>
      </c>
      <c r="C87">
        <v>240.51</v>
      </c>
    </row>
    <row r="88" spans="1:3">
      <c r="A88">
        <v>4</v>
      </c>
      <c r="B88">
        <v>2</v>
      </c>
      <c r="C88">
        <v>551.95000000000005</v>
      </c>
    </row>
    <row r="89" spans="1:3">
      <c r="A89">
        <v>4</v>
      </c>
      <c r="B89">
        <v>2</v>
      </c>
      <c r="C89">
        <v>622.59</v>
      </c>
    </row>
    <row r="90" spans="1:3">
      <c r="A90">
        <v>4</v>
      </c>
      <c r="B90">
        <v>2</v>
      </c>
      <c r="C90">
        <v>750.24</v>
      </c>
    </row>
    <row r="91" spans="1:3">
      <c r="A91">
        <v>4</v>
      </c>
      <c r="B91">
        <v>2</v>
      </c>
      <c r="C91">
        <v>640.99</v>
      </c>
    </row>
    <row r="92" spans="1:3">
      <c r="A92">
        <v>4</v>
      </c>
      <c r="B92">
        <v>2</v>
      </c>
      <c r="C92">
        <v>575.9</v>
      </c>
    </row>
    <row r="93" spans="1:3">
      <c r="A93" t="s">
        <v>93</v>
      </c>
      <c r="C93">
        <f>SUM(C82:C92)</f>
        <v>5657.7799999999988</v>
      </c>
    </row>
    <row r="95" spans="1:3">
      <c r="A95">
        <v>4</v>
      </c>
      <c r="B95">
        <v>3</v>
      </c>
      <c r="C95">
        <v>295</v>
      </c>
    </row>
    <row r="96" spans="1:3">
      <c r="A96">
        <v>4</v>
      </c>
      <c r="B96">
        <v>3</v>
      </c>
      <c r="C96">
        <v>330.29</v>
      </c>
    </row>
    <row r="97" spans="1:3">
      <c r="A97">
        <v>4</v>
      </c>
      <c r="B97">
        <v>3</v>
      </c>
      <c r="C97">
        <v>359.21</v>
      </c>
    </row>
    <row r="98" spans="1:3">
      <c r="A98" t="s">
        <v>93</v>
      </c>
      <c r="C98">
        <f>SUM(C95:C97)</f>
        <v>984.5</v>
      </c>
    </row>
    <row r="100" spans="1:3">
      <c r="A100">
        <v>4</v>
      </c>
      <c r="B100">
        <v>4</v>
      </c>
      <c r="C100">
        <v>338.04</v>
      </c>
    </row>
    <row r="101" spans="1:3">
      <c r="A101">
        <v>4</v>
      </c>
      <c r="B101">
        <v>4</v>
      </c>
      <c r="C101">
        <v>477.34</v>
      </c>
    </row>
    <row r="102" spans="1:3">
      <c r="A102" t="s">
        <v>93</v>
      </c>
      <c r="C102">
        <f>SUM(C100:C101)</f>
        <v>815.38</v>
      </c>
    </row>
    <row r="104" spans="1:3">
      <c r="A104">
        <v>4</v>
      </c>
      <c r="B104">
        <v>5</v>
      </c>
      <c r="C104">
        <v>395.83000000000004</v>
      </c>
    </row>
    <row r="105" spans="1:3">
      <c r="A105">
        <v>4</v>
      </c>
      <c r="B105">
        <v>5</v>
      </c>
      <c r="C105">
        <v>650.82000000000005</v>
      </c>
    </row>
    <row r="106" spans="1:3">
      <c r="A106">
        <v>4</v>
      </c>
      <c r="B106">
        <v>5</v>
      </c>
      <c r="C106">
        <v>511.09</v>
      </c>
    </row>
    <row r="107" spans="1:3">
      <c r="A107">
        <v>4</v>
      </c>
      <c r="B107">
        <v>5</v>
      </c>
      <c r="C107">
        <v>560.27</v>
      </c>
    </row>
    <row r="108" spans="1:3">
      <c r="A108" t="s">
        <v>93</v>
      </c>
      <c r="C108">
        <f>SUM(C104:C107)</f>
        <v>2118.0100000000002</v>
      </c>
    </row>
    <row r="110" spans="1:3">
      <c r="A110">
        <v>4</v>
      </c>
      <c r="B110">
        <v>6</v>
      </c>
      <c r="C110">
        <v>294.57</v>
      </c>
    </row>
    <row r="111" spans="1:3">
      <c r="A111">
        <v>4</v>
      </c>
      <c r="B111">
        <v>6</v>
      </c>
      <c r="C111">
        <v>268.45</v>
      </c>
    </row>
    <row r="112" spans="1:3">
      <c r="A112">
        <v>4</v>
      </c>
      <c r="B112">
        <v>6</v>
      </c>
      <c r="C112">
        <v>382.25</v>
      </c>
    </row>
    <row r="113" spans="1:3">
      <c r="A113" t="s">
        <v>93</v>
      </c>
      <c r="C113">
        <f>SUM(C110:C112)</f>
        <v>945.27</v>
      </c>
    </row>
  </sheetData>
  <sortState ref="E2:G113">
    <sortCondition ref="F2:F113"/>
    <sortCondition ref="E2:E113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pane ySplit="1" topLeftCell="A2" activePane="bottomLeft" state="frozen"/>
      <selection pane="bottomLeft" activeCell="H47" sqref="H47"/>
    </sheetView>
  </sheetViews>
  <sheetFormatPr baseColWidth="10" defaultColWidth="9.6640625" defaultRowHeight="14" x14ac:dyDescent="0"/>
  <cols>
    <col min="1" max="1" width="5.5" bestFit="1" customWidth="1"/>
    <col min="2" max="2" width="5.5" customWidth="1"/>
    <col min="3" max="3" width="4.1640625" bestFit="1" customWidth="1"/>
    <col min="4" max="4" width="7.83203125" bestFit="1" customWidth="1"/>
    <col min="5" max="5" width="7" bestFit="1" customWidth="1"/>
    <col min="6" max="6" width="8.1640625" bestFit="1" customWidth="1"/>
    <col min="8" max="8" width="6.33203125" bestFit="1" customWidth="1"/>
    <col min="9" max="9" width="5.33203125" bestFit="1" customWidth="1"/>
    <col min="10" max="10" width="6.33203125" customWidth="1"/>
    <col min="11" max="11" width="5.5" customWidth="1"/>
    <col min="12" max="13" width="6" customWidth="1"/>
    <col min="14" max="14" width="7" bestFit="1" customWidth="1"/>
    <col min="15" max="15" width="9.1640625" bestFit="1" customWidth="1"/>
    <col min="16" max="16" width="6.1640625" bestFit="1" customWidth="1"/>
    <col min="17" max="18" width="9.5" bestFit="1" customWidth="1"/>
    <col min="19" max="19" width="9.33203125" bestFit="1" customWidth="1"/>
    <col min="20" max="20" width="8.5" bestFit="1" customWidth="1"/>
    <col min="21" max="21" width="9.1640625" bestFit="1" customWidth="1"/>
  </cols>
  <sheetData>
    <row r="1" spans="1:21" s="1" customFormat="1" ht="28">
      <c r="A1" s="1" t="s">
        <v>65</v>
      </c>
      <c r="B1" s="3" t="s">
        <v>64</v>
      </c>
      <c r="C1" s="1" t="s">
        <v>66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17</v>
      </c>
      <c r="I1" s="3" t="s">
        <v>59</v>
      </c>
      <c r="J1" s="3" t="s">
        <v>57</v>
      </c>
      <c r="K1" s="3" t="s">
        <v>61</v>
      </c>
      <c r="L1" s="3" t="s">
        <v>62</v>
      </c>
      <c r="M1" s="3" t="s">
        <v>60</v>
      </c>
      <c r="N1" s="3" t="s">
        <v>41</v>
      </c>
      <c r="O1" s="3" t="s">
        <v>40</v>
      </c>
      <c r="P1" s="3" t="s">
        <v>44</v>
      </c>
      <c r="Q1" s="3" t="s">
        <v>42</v>
      </c>
      <c r="R1" s="3" t="s">
        <v>43</v>
      </c>
      <c r="S1" s="3" t="s">
        <v>45</v>
      </c>
      <c r="T1" s="3" t="s">
        <v>38</v>
      </c>
      <c r="U1" s="3" t="s">
        <v>46</v>
      </c>
    </row>
    <row r="2" spans="1:21">
      <c r="A2">
        <v>1</v>
      </c>
      <c r="B2">
        <v>1</v>
      </c>
      <c r="C2">
        <v>1</v>
      </c>
      <c r="D2">
        <f>(102.1-17.8)</f>
        <v>84.3</v>
      </c>
      <c r="E2">
        <f>(24.41-5.88)</f>
        <v>18.53</v>
      </c>
      <c r="F2">
        <v>0</v>
      </c>
      <c r="G2">
        <v>0</v>
      </c>
      <c r="H2">
        <v>1.51</v>
      </c>
      <c r="I2">
        <v>0</v>
      </c>
      <c r="J2">
        <v>3.31</v>
      </c>
      <c r="K2">
        <v>0</v>
      </c>
      <c r="L2">
        <v>0</v>
      </c>
      <c r="M2">
        <v>0.66</v>
      </c>
      <c r="N2">
        <v>0</v>
      </c>
      <c r="O2">
        <v>0.15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</row>
    <row r="3" spans="1:21">
      <c r="A3">
        <v>1</v>
      </c>
      <c r="B3">
        <v>1</v>
      </c>
      <c r="C3">
        <v>2</v>
      </c>
      <c r="D3">
        <f>(88.88-17.66)</f>
        <v>71.22</v>
      </c>
      <c r="E3">
        <v>12.06</v>
      </c>
      <c r="F3">
        <v>0</v>
      </c>
      <c r="G3">
        <v>0</v>
      </c>
      <c r="H3">
        <v>0.26</v>
      </c>
      <c r="I3">
        <v>0</v>
      </c>
      <c r="J3">
        <v>1.77</v>
      </c>
      <c r="K3">
        <v>0</v>
      </c>
      <c r="L3">
        <v>0</v>
      </c>
      <c r="M3">
        <v>1.39</v>
      </c>
      <c r="N3">
        <v>0</v>
      </c>
      <c r="O3">
        <v>0.06</v>
      </c>
      <c r="P3">
        <v>0</v>
      </c>
      <c r="Q3">
        <v>0</v>
      </c>
      <c r="R3">
        <v>0</v>
      </c>
      <c r="S3">
        <v>0</v>
      </c>
      <c r="T3">
        <v>0.13</v>
      </c>
      <c r="U3">
        <v>0</v>
      </c>
    </row>
    <row r="4" spans="1:21" s="14" customFormat="1">
      <c r="A4" s="14">
        <v>1</v>
      </c>
      <c r="B4" s="14">
        <v>2</v>
      </c>
      <c r="C4" s="14">
        <v>1</v>
      </c>
      <c r="D4" s="14">
        <v>0</v>
      </c>
      <c r="E4" s="14">
        <v>0</v>
      </c>
      <c r="F4" s="14">
        <v>0.32</v>
      </c>
      <c r="G4" s="14">
        <v>1.55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f>(25.68-7.72)</f>
        <v>17.96</v>
      </c>
      <c r="O4" s="14">
        <f>(77.23-17.96)</f>
        <v>59.27</v>
      </c>
      <c r="P4" s="14">
        <v>0</v>
      </c>
      <c r="Q4" s="14">
        <v>0</v>
      </c>
      <c r="R4" s="14">
        <v>0</v>
      </c>
      <c r="S4" s="14" t="s">
        <v>63</v>
      </c>
      <c r="T4" s="14">
        <v>0</v>
      </c>
      <c r="U4" s="14">
        <v>0</v>
      </c>
    </row>
    <row r="5" spans="1:21" s="14" customFormat="1">
      <c r="A5" s="14">
        <v>1</v>
      </c>
      <c r="B5" s="14">
        <v>2</v>
      </c>
      <c r="C5" s="14">
        <v>2</v>
      </c>
      <c r="D5" s="14">
        <v>0</v>
      </c>
      <c r="E5" s="14">
        <v>0</v>
      </c>
      <c r="F5" s="14">
        <f>(7.69-5.73)</f>
        <v>1.96</v>
      </c>
      <c r="G5" s="14">
        <v>2.09</v>
      </c>
      <c r="H5" s="14">
        <v>0</v>
      </c>
      <c r="I5" s="14">
        <v>0</v>
      </c>
      <c r="J5" s="14">
        <v>0</v>
      </c>
      <c r="K5" s="14">
        <v>0.05</v>
      </c>
      <c r="L5" s="14">
        <f>(7.73-5.73)</f>
        <v>2</v>
      </c>
      <c r="M5" s="14">
        <v>0</v>
      </c>
      <c r="N5" s="14">
        <f>(8.08-5.73)</f>
        <v>2.3499999999999996</v>
      </c>
      <c r="O5" s="14">
        <f>(69.51-5.92)</f>
        <v>63.59</v>
      </c>
      <c r="P5" s="14">
        <v>0</v>
      </c>
      <c r="Q5" s="14">
        <v>0.06</v>
      </c>
      <c r="R5" s="14">
        <v>0</v>
      </c>
      <c r="S5" s="14">
        <v>0</v>
      </c>
      <c r="T5" s="14">
        <v>0</v>
      </c>
      <c r="U5" s="14">
        <v>0</v>
      </c>
    </row>
    <row r="6" spans="1:21" s="14" customFormat="1">
      <c r="A6" s="14">
        <v>1</v>
      </c>
      <c r="B6" s="14">
        <v>3</v>
      </c>
      <c r="C6" s="14">
        <v>1</v>
      </c>
      <c r="D6" s="14">
        <v>0</v>
      </c>
      <c r="E6" s="14">
        <v>0</v>
      </c>
      <c r="F6" s="14">
        <f>(27.82-6.38)</f>
        <v>21.44</v>
      </c>
      <c r="G6" s="14">
        <v>0.7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4.84</v>
      </c>
      <c r="O6" s="14">
        <f>(96.27-17.86)</f>
        <v>78.41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</row>
    <row r="7" spans="1:21" s="14" customFormat="1">
      <c r="A7" s="14">
        <v>1</v>
      </c>
      <c r="B7" s="14">
        <v>3</v>
      </c>
      <c r="C7" s="14">
        <v>2</v>
      </c>
      <c r="D7" s="14">
        <v>0</v>
      </c>
      <c r="E7" s="14">
        <v>0</v>
      </c>
      <c r="F7" s="14">
        <f>(18.86-7.72)</f>
        <v>11.14</v>
      </c>
      <c r="G7" s="14">
        <v>3.4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2.17</v>
      </c>
      <c r="O7" s="14">
        <f>(124.67-14.61)</f>
        <v>110.06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</row>
    <row r="8" spans="1:21" s="14" customFormat="1">
      <c r="A8" s="14">
        <v>1</v>
      </c>
      <c r="B8" s="14">
        <v>4</v>
      </c>
      <c r="C8" s="14">
        <v>1</v>
      </c>
      <c r="D8" s="14">
        <v>56.45</v>
      </c>
      <c r="E8" s="14">
        <v>1.63</v>
      </c>
      <c r="F8" s="14">
        <v>0</v>
      </c>
      <c r="G8" s="14">
        <v>0</v>
      </c>
      <c r="H8" s="14">
        <v>2.0499999999999998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2.54</v>
      </c>
      <c r="O8" s="14">
        <v>7.33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</row>
    <row r="9" spans="1:21" s="14" customFormat="1">
      <c r="A9" s="14">
        <v>1</v>
      </c>
      <c r="B9" s="14">
        <v>4</v>
      </c>
      <c r="C9" s="14">
        <v>2</v>
      </c>
      <c r="D9" s="14">
        <v>33.049999999999997</v>
      </c>
      <c r="E9" s="14">
        <v>5.9</v>
      </c>
      <c r="F9" s="14">
        <v>1.37</v>
      </c>
      <c r="G9" s="14">
        <v>0</v>
      </c>
      <c r="H9" s="14">
        <v>5.84</v>
      </c>
      <c r="I9" s="14">
        <v>0</v>
      </c>
      <c r="J9" s="14">
        <v>0.18</v>
      </c>
      <c r="K9" s="14">
        <v>0</v>
      </c>
      <c r="L9" s="14">
        <v>0</v>
      </c>
      <c r="M9" s="14">
        <v>2.23</v>
      </c>
      <c r="N9" s="14">
        <v>2.39</v>
      </c>
      <c r="O9" s="14">
        <v>5.59</v>
      </c>
      <c r="P9" s="14">
        <v>0</v>
      </c>
      <c r="Q9" s="14">
        <v>0</v>
      </c>
      <c r="R9" s="14">
        <v>0.22</v>
      </c>
      <c r="S9" s="14">
        <v>0</v>
      </c>
      <c r="T9" s="14">
        <v>0</v>
      </c>
      <c r="U9" s="14">
        <v>0</v>
      </c>
    </row>
    <row r="10" spans="1:21" s="14" customFormat="1">
      <c r="A10" s="14">
        <v>1</v>
      </c>
      <c r="B10" s="14">
        <v>5</v>
      </c>
      <c r="C10" s="14">
        <v>1</v>
      </c>
      <c r="D10" s="14">
        <v>22.36</v>
      </c>
      <c r="E10" s="14">
        <v>1.1499999999999999</v>
      </c>
      <c r="F10" s="14">
        <v>2.04</v>
      </c>
      <c r="G10" s="14">
        <v>0</v>
      </c>
      <c r="H10" s="14">
        <v>1.34</v>
      </c>
      <c r="I10" s="14">
        <v>0</v>
      </c>
      <c r="J10" s="14">
        <v>0.33</v>
      </c>
      <c r="K10" s="14">
        <v>0</v>
      </c>
      <c r="L10" s="14">
        <v>0</v>
      </c>
      <c r="M10" s="14">
        <v>0</v>
      </c>
      <c r="N10" s="14">
        <v>8.3800000000000008</v>
      </c>
      <c r="O10" s="14">
        <v>35.51</v>
      </c>
      <c r="P10" s="14">
        <v>0</v>
      </c>
      <c r="Q10" s="14">
        <v>0</v>
      </c>
      <c r="R10" s="14">
        <v>1.27</v>
      </c>
      <c r="S10" s="14">
        <v>0.01</v>
      </c>
      <c r="T10" s="14">
        <v>0.1</v>
      </c>
      <c r="U10" s="14">
        <v>0.48</v>
      </c>
    </row>
    <row r="11" spans="1:21" s="14" customFormat="1">
      <c r="A11" s="14">
        <v>1</v>
      </c>
      <c r="B11" s="14">
        <v>5</v>
      </c>
      <c r="C11" s="14">
        <v>2</v>
      </c>
      <c r="D11" s="14">
        <v>56.86</v>
      </c>
      <c r="E11" s="14">
        <v>6.02</v>
      </c>
      <c r="F11" s="14">
        <v>0</v>
      </c>
      <c r="G11" s="14">
        <v>0</v>
      </c>
      <c r="H11" s="14">
        <v>3.41</v>
      </c>
      <c r="I11" s="14">
        <v>0.09</v>
      </c>
      <c r="J11" s="14">
        <v>0.32</v>
      </c>
      <c r="K11" s="14">
        <v>0</v>
      </c>
      <c r="L11" s="14">
        <v>0</v>
      </c>
      <c r="M11" s="14">
        <v>0</v>
      </c>
      <c r="N11" s="14">
        <v>4.87</v>
      </c>
      <c r="O11" s="14">
        <v>13.18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</row>
    <row r="12" spans="1:21" s="14" customFormat="1">
      <c r="A12" s="14">
        <v>1</v>
      </c>
      <c r="B12" s="14">
        <v>6</v>
      </c>
      <c r="C12" s="14">
        <v>1</v>
      </c>
      <c r="D12" s="14">
        <f>(16.88-5.84)</f>
        <v>11.04</v>
      </c>
      <c r="E12" s="14">
        <f>(25.26-5.81)</f>
        <v>19.450000000000003</v>
      </c>
      <c r="F12" s="14">
        <v>0</v>
      </c>
      <c r="G12" s="14">
        <v>0</v>
      </c>
      <c r="H12" s="14">
        <v>1.18</v>
      </c>
      <c r="I12" s="14">
        <v>0</v>
      </c>
      <c r="J12" s="14">
        <v>0.92</v>
      </c>
      <c r="K12" s="14">
        <v>0</v>
      </c>
      <c r="L12" s="14">
        <v>0</v>
      </c>
      <c r="M12" s="14">
        <v>0</v>
      </c>
      <c r="N12" s="14">
        <f>(9.28-5.73)</f>
        <v>3.5499999999999989</v>
      </c>
      <c r="O12" s="14">
        <f>(58.16-17.96)</f>
        <v>40.199999999999996</v>
      </c>
      <c r="P12" s="14">
        <v>0</v>
      </c>
      <c r="Q12" s="14">
        <v>0.72</v>
      </c>
      <c r="R12" s="14">
        <v>0.17</v>
      </c>
      <c r="S12" s="14">
        <v>0</v>
      </c>
      <c r="T12" s="14">
        <v>0</v>
      </c>
      <c r="U12" s="14">
        <v>0</v>
      </c>
    </row>
    <row r="13" spans="1:21" s="14" customFormat="1">
      <c r="A13" s="14">
        <v>1</v>
      </c>
      <c r="B13" s="14">
        <v>6</v>
      </c>
      <c r="C13" s="14">
        <v>2</v>
      </c>
      <c r="D13" s="14">
        <v>62.85</v>
      </c>
      <c r="E13" s="14">
        <f>(17.41-5.82)</f>
        <v>11.59</v>
      </c>
      <c r="F13" s="14">
        <v>0</v>
      </c>
      <c r="G13" s="14">
        <v>0</v>
      </c>
      <c r="H13" s="14">
        <f>(8.66-5.82)</f>
        <v>2.84</v>
      </c>
      <c r="I13" s="14">
        <v>0</v>
      </c>
      <c r="J13" s="14">
        <v>1.02</v>
      </c>
      <c r="K13" s="14">
        <v>0</v>
      </c>
      <c r="L13" s="14">
        <v>0</v>
      </c>
      <c r="M13" s="14">
        <v>0</v>
      </c>
      <c r="N13" s="14">
        <v>0.54</v>
      </c>
      <c r="O13" s="14">
        <v>4.72</v>
      </c>
      <c r="P13" s="14">
        <v>0</v>
      </c>
      <c r="Q13" s="14">
        <v>0</v>
      </c>
      <c r="R13" s="14">
        <v>0.13</v>
      </c>
      <c r="S13" s="14">
        <v>0</v>
      </c>
      <c r="T13" s="14">
        <v>0</v>
      </c>
      <c r="U13" s="14">
        <v>0</v>
      </c>
    </row>
    <row r="14" spans="1:21">
      <c r="A14">
        <v>2</v>
      </c>
      <c r="B14">
        <v>1</v>
      </c>
      <c r="C14">
        <v>1</v>
      </c>
      <c r="D14">
        <v>0</v>
      </c>
      <c r="E14">
        <v>18.71</v>
      </c>
      <c r="F14">
        <v>0</v>
      </c>
      <c r="G14">
        <v>0</v>
      </c>
      <c r="H14">
        <v>9.25</v>
      </c>
      <c r="I14">
        <v>0</v>
      </c>
      <c r="J14">
        <v>23.45</v>
      </c>
      <c r="K14">
        <v>0</v>
      </c>
      <c r="L14">
        <v>0</v>
      </c>
      <c r="M14">
        <v>0.27</v>
      </c>
      <c r="N14">
        <v>0.97</v>
      </c>
      <c r="O14">
        <v>3.59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>
      <c r="A15">
        <v>2</v>
      </c>
      <c r="B15">
        <v>1</v>
      </c>
      <c r="C15">
        <v>2</v>
      </c>
      <c r="D15">
        <f>(61.29-17.82)</f>
        <v>43.47</v>
      </c>
      <c r="E15">
        <f>(18.93-5.82)</f>
        <v>13.11</v>
      </c>
      <c r="F15">
        <v>0</v>
      </c>
      <c r="G15">
        <v>0</v>
      </c>
      <c r="H15">
        <v>0.84</v>
      </c>
      <c r="I15">
        <v>0</v>
      </c>
      <c r="J15">
        <v>0</v>
      </c>
      <c r="K15">
        <v>0</v>
      </c>
      <c r="L15">
        <v>0</v>
      </c>
      <c r="M15">
        <v>0</v>
      </c>
      <c r="N15">
        <f>(7.15-5.94)</f>
        <v>1.21</v>
      </c>
      <c r="O15">
        <v>2.5299999999999998</v>
      </c>
      <c r="P15">
        <v>0.08</v>
      </c>
      <c r="Q15">
        <v>0</v>
      </c>
      <c r="R15">
        <v>0</v>
      </c>
      <c r="S15">
        <v>0</v>
      </c>
      <c r="T15">
        <v>11.45</v>
      </c>
      <c r="U15">
        <v>0</v>
      </c>
    </row>
    <row r="16" spans="1:21">
      <c r="A16">
        <v>2</v>
      </c>
      <c r="B16">
        <v>2</v>
      </c>
      <c r="C16">
        <v>1</v>
      </c>
      <c r="D16">
        <v>0</v>
      </c>
      <c r="E16">
        <v>0</v>
      </c>
      <c r="F16">
        <f>(25.8-5.86)</f>
        <v>19.940000000000001</v>
      </c>
      <c r="G16">
        <f>(16.89-5.98)</f>
        <v>10.91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>(72.64-17.88)</f>
        <v>54.760000000000005</v>
      </c>
      <c r="O16">
        <f>(28.31-5.83)</f>
        <v>22.479999999999997</v>
      </c>
      <c r="P16">
        <v>0</v>
      </c>
      <c r="Q16">
        <f>(11.08-5.84)</f>
        <v>5.24</v>
      </c>
      <c r="R16">
        <v>0</v>
      </c>
      <c r="S16">
        <v>0</v>
      </c>
      <c r="T16">
        <v>0</v>
      </c>
      <c r="U16">
        <v>0</v>
      </c>
    </row>
    <row r="17" spans="1:21">
      <c r="A17">
        <v>2</v>
      </c>
      <c r="B17">
        <v>2</v>
      </c>
      <c r="C17">
        <v>2</v>
      </c>
      <c r="D17">
        <v>0</v>
      </c>
      <c r="E17">
        <v>0</v>
      </c>
      <c r="F17">
        <v>23.39</v>
      </c>
      <c r="G17">
        <v>7.97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57.78</v>
      </c>
      <c r="O17">
        <v>29.77</v>
      </c>
      <c r="P17">
        <v>0</v>
      </c>
      <c r="Q17">
        <v>2.38</v>
      </c>
      <c r="R17">
        <v>0</v>
      </c>
      <c r="S17">
        <v>0</v>
      </c>
      <c r="T17">
        <v>0</v>
      </c>
      <c r="U17">
        <v>0</v>
      </c>
    </row>
    <row r="18" spans="1:21">
      <c r="A18">
        <v>2</v>
      </c>
      <c r="B18">
        <v>3</v>
      </c>
      <c r="C18">
        <v>1</v>
      </c>
      <c r="D18">
        <v>0</v>
      </c>
      <c r="E18">
        <v>0</v>
      </c>
      <c r="F18">
        <f>(415.17-374.33)</f>
        <v>40.840000000000032</v>
      </c>
      <c r="G18">
        <f>(11.9-5.84)</f>
        <v>6.0600000000000005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f>(42.44-14.91)</f>
        <v>27.529999999999998</v>
      </c>
      <c r="O18">
        <f>(53.96-14.8)</f>
        <v>39.159999999999997</v>
      </c>
      <c r="P18">
        <v>0</v>
      </c>
      <c r="Q18">
        <v>0.2</v>
      </c>
      <c r="R18">
        <v>0</v>
      </c>
      <c r="S18">
        <v>0</v>
      </c>
      <c r="T18">
        <v>0</v>
      </c>
      <c r="U18">
        <v>0</v>
      </c>
    </row>
    <row r="19" spans="1:21">
      <c r="A19">
        <v>2</v>
      </c>
      <c r="B19">
        <v>3</v>
      </c>
      <c r="C19">
        <v>2</v>
      </c>
      <c r="D19">
        <v>0</v>
      </c>
      <c r="E19">
        <v>0</v>
      </c>
      <c r="F19">
        <f>(406.96-377.26)</f>
        <v>29.699999999999989</v>
      </c>
      <c r="G19">
        <f>(379.54-377.24)</f>
        <v>2.3000000000000114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f>(389.61-377.24)</f>
        <v>12.370000000000005</v>
      </c>
      <c r="O19">
        <v>25.61</v>
      </c>
      <c r="P19">
        <v>0</v>
      </c>
      <c r="Q19">
        <v>0.19</v>
      </c>
      <c r="R19">
        <v>0</v>
      </c>
      <c r="S19">
        <v>0</v>
      </c>
      <c r="T19">
        <v>0</v>
      </c>
      <c r="U19">
        <v>0</v>
      </c>
    </row>
    <row r="20" spans="1:21">
      <c r="A20">
        <v>2</v>
      </c>
      <c r="B20">
        <v>4</v>
      </c>
      <c r="C20">
        <v>1</v>
      </c>
      <c r="D20">
        <f>(41.48-17.87)</f>
        <v>23.609999999999996</v>
      </c>
      <c r="E20">
        <v>7.36</v>
      </c>
      <c r="F20">
        <v>0.45</v>
      </c>
      <c r="G20">
        <f>(55.62-17.89)</f>
        <v>37.729999999999997</v>
      </c>
      <c r="H20">
        <v>4.1900000000000004</v>
      </c>
      <c r="I20">
        <v>0</v>
      </c>
      <c r="J20">
        <v>6.58</v>
      </c>
      <c r="K20">
        <v>0</v>
      </c>
      <c r="L20">
        <v>0</v>
      </c>
      <c r="M20">
        <v>0</v>
      </c>
      <c r="N20">
        <f>(45.53-17.98)</f>
        <v>27.55</v>
      </c>
      <c r="O20">
        <v>7.22</v>
      </c>
      <c r="P20">
        <v>0</v>
      </c>
      <c r="Q20">
        <v>0</v>
      </c>
      <c r="R20">
        <v>0.03</v>
      </c>
      <c r="S20">
        <v>0</v>
      </c>
      <c r="T20">
        <v>2.33</v>
      </c>
      <c r="U20">
        <v>0</v>
      </c>
    </row>
    <row r="21" spans="1:21">
      <c r="A21">
        <v>2</v>
      </c>
      <c r="B21">
        <v>4</v>
      </c>
      <c r="C21">
        <v>2</v>
      </c>
      <c r="D21">
        <v>23.17</v>
      </c>
      <c r="E21">
        <v>6.86</v>
      </c>
      <c r="F21">
        <v>0</v>
      </c>
      <c r="G21">
        <v>0.26</v>
      </c>
      <c r="H21">
        <v>1.27</v>
      </c>
      <c r="I21">
        <v>0</v>
      </c>
      <c r="J21">
        <v>2.19</v>
      </c>
      <c r="K21">
        <v>0</v>
      </c>
      <c r="L21">
        <v>0</v>
      </c>
      <c r="M21">
        <v>0</v>
      </c>
      <c r="N21">
        <v>15.37</v>
      </c>
      <c r="O21">
        <v>5.09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>
      <c r="A22">
        <v>2</v>
      </c>
      <c r="B22">
        <v>5</v>
      </c>
      <c r="C22">
        <v>1</v>
      </c>
      <c r="D22">
        <v>0</v>
      </c>
      <c r="E22">
        <v>4.3099999999999996</v>
      </c>
      <c r="F22">
        <v>0</v>
      </c>
      <c r="H22">
        <v>2.5299999999999998</v>
      </c>
      <c r="I22">
        <v>0</v>
      </c>
      <c r="J22">
        <v>0</v>
      </c>
      <c r="K22">
        <v>0</v>
      </c>
      <c r="L22">
        <v>0</v>
      </c>
      <c r="M22">
        <v>0</v>
      </c>
      <c r="N22">
        <v>31.37</v>
      </c>
      <c r="O22">
        <v>20.190000000000001</v>
      </c>
      <c r="P22">
        <v>0</v>
      </c>
      <c r="Q22">
        <v>0</v>
      </c>
      <c r="R22">
        <v>8.7899999999999991</v>
      </c>
      <c r="S22">
        <v>0</v>
      </c>
      <c r="T22">
        <v>0</v>
      </c>
      <c r="U22">
        <v>0</v>
      </c>
    </row>
    <row r="23" spans="1:21">
      <c r="A23">
        <v>2</v>
      </c>
      <c r="B23">
        <v>5</v>
      </c>
      <c r="C23">
        <v>2</v>
      </c>
      <c r="D23">
        <v>7.35</v>
      </c>
      <c r="E23">
        <v>13.22</v>
      </c>
      <c r="F23">
        <v>0.35</v>
      </c>
      <c r="G23">
        <v>19.010000000000002</v>
      </c>
      <c r="H23">
        <v>1.02</v>
      </c>
      <c r="I23">
        <v>0</v>
      </c>
      <c r="J23">
        <v>0</v>
      </c>
      <c r="K23">
        <v>0</v>
      </c>
      <c r="L23">
        <v>0</v>
      </c>
      <c r="M23">
        <v>0</v>
      </c>
      <c r="N23">
        <v>19.7</v>
      </c>
      <c r="O23">
        <v>15.67</v>
      </c>
      <c r="P23">
        <v>0</v>
      </c>
      <c r="Q23">
        <v>0</v>
      </c>
      <c r="R23">
        <v>0</v>
      </c>
      <c r="S23">
        <v>0</v>
      </c>
      <c r="T23">
        <v>2.4700000000000002</v>
      </c>
      <c r="U23">
        <v>0</v>
      </c>
    </row>
    <row r="24" spans="1:21">
      <c r="A24">
        <v>2</v>
      </c>
      <c r="B24">
        <v>6</v>
      </c>
      <c r="C24">
        <v>1</v>
      </c>
      <c r="D24">
        <v>102.49</v>
      </c>
      <c r="E24">
        <v>8.02</v>
      </c>
      <c r="F24">
        <v>0</v>
      </c>
      <c r="G24">
        <v>0</v>
      </c>
      <c r="H24">
        <v>0.02</v>
      </c>
      <c r="I24">
        <v>0</v>
      </c>
      <c r="J24">
        <v>0</v>
      </c>
      <c r="K24">
        <v>0</v>
      </c>
      <c r="L24">
        <v>0</v>
      </c>
      <c r="M24">
        <v>0</v>
      </c>
      <c r="N24">
        <v>4.63</v>
      </c>
      <c r="O24">
        <v>2.17</v>
      </c>
      <c r="P24">
        <v>0.01</v>
      </c>
      <c r="Q24">
        <v>0</v>
      </c>
      <c r="R24">
        <v>0</v>
      </c>
      <c r="S24">
        <v>0</v>
      </c>
      <c r="T24">
        <v>0</v>
      </c>
      <c r="U24">
        <v>0</v>
      </c>
    </row>
    <row r="25" spans="1:21">
      <c r="A25">
        <v>2</v>
      </c>
      <c r="B25">
        <v>6</v>
      </c>
      <c r="C25">
        <v>2</v>
      </c>
      <c r="D25">
        <f>(65-17.85)</f>
        <v>47.15</v>
      </c>
      <c r="E25">
        <f>(44.81-17.778)</f>
        <v>27.032000000000004</v>
      </c>
      <c r="F25">
        <v>5.84</v>
      </c>
      <c r="G25">
        <v>0</v>
      </c>
      <c r="H25">
        <v>0.59</v>
      </c>
      <c r="I25">
        <v>0</v>
      </c>
      <c r="J25">
        <v>0</v>
      </c>
      <c r="K25">
        <v>0</v>
      </c>
      <c r="L25">
        <v>0</v>
      </c>
      <c r="M25">
        <v>0</v>
      </c>
      <c r="N25">
        <v>6.47</v>
      </c>
      <c r="O25">
        <v>10.29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</row>
    <row r="26" spans="1:21">
      <c r="A26">
        <v>3</v>
      </c>
      <c r="B26">
        <v>1</v>
      </c>
      <c r="C26">
        <v>1</v>
      </c>
      <c r="D26">
        <v>42.26</v>
      </c>
      <c r="E26">
        <v>8.18</v>
      </c>
      <c r="F26">
        <v>0</v>
      </c>
      <c r="G26">
        <v>0</v>
      </c>
      <c r="H26">
        <v>4.57</v>
      </c>
      <c r="I26">
        <v>0</v>
      </c>
      <c r="J26">
        <v>2.52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</row>
    <row r="27" spans="1:21">
      <c r="A27">
        <v>3</v>
      </c>
      <c r="B27">
        <v>1</v>
      </c>
      <c r="C27">
        <v>2</v>
      </c>
      <c r="D27">
        <f>(70.98-17.8)</f>
        <v>53.180000000000007</v>
      </c>
      <c r="E27">
        <f>(40.62-17.82)</f>
        <v>22.799999999999997</v>
      </c>
      <c r="F27">
        <v>0</v>
      </c>
      <c r="G27">
        <v>0</v>
      </c>
      <c r="H27">
        <v>0.39</v>
      </c>
      <c r="I27">
        <v>0</v>
      </c>
      <c r="J27">
        <v>0.31</v>
      </c>
      <c r="K27">
        <v>0</v>
      </c>
      <c r="L27">
        <v>0</v>
      </c>
      <c r="M27">
        <v>0</v>
      </c>
      <c r="N27">
        <v>0.2</v>
      </c>
      <c r="O27">
        <f>(29.22-17.95)</f>
        <v>11.27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</row>
    <row r="28" spans="1:21">
      <c r="A28">
        <v>3</v>
      </c>
      <c r="B28">
        <v>2</v>
      </c>
      <c r="C28">
        <v>1</v>
      </c>
      <c r="D28">
        <v>0</v>
      </c>
      <c r="E28">
        <v>0</v>
      </c>
      <c r="F28">
        <v>13.72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53.48</v>
      </c>
      <c r="P28">
        <v>0</v>
      </c>
      <c r="Q28">
        <v>0.15</v>
      </c>
      <c r="R28">
        <v>0</v>
      </c>
      <c r="S28">
        <v>0</v>
      </c>
      <c r="T28">
        <v>0</v>
      </c>
      <c r="U28">
        <v>0</v>
      </c>
    </row>
    <row r="29" spans="1:21">
      <c r="A29">
        <v>3</v>
      </c>
      <c r="B29">
        <v>2</v>
      </c>
      <c r="C29">
        <v>2</v>
      </c>
      <c r="D29">
        <v>0</v>
      </c>
      <c r="E29">
        <v>0</v>
      </c>
      <c r="F29">
        <f>(68.21-17.92)</f>
        <v>50.289999999999992</v>
      </c>
      <c r="G29">
        <v>0.06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0.76</v>
      </c>
      <c r="O29">
        <f>(88.46-17.86)</f>
        <v>70.599999999999994</v>
      </c>
      <c r="P29">
        <v>0</v>
      </c>
      <c r="Q29">
        <v>6.75</v>
      </c>
      <c r="R29">
        <v>0</v>
      </c>
      <c r="S29">
        <v>0</v>
      </c>
      <c r="T29">
        <v>0</v>
      </c>
      <c r="U29">
        <v>0</v>
      </c>
    </row>
    <row r="30" spans="1:21">
      <c r="A30">
        <v>3</v>
      </c>
      <c r="B30">
        <v>3</v>
      </c>
      <c r="C30">
        <v>1</v>
      </c>
      <c r="D30">
        <v>0</v>
      </c>
      <c r="E30">
        <v>0</v>
      </c>
      <c r="F30">
        <f>(73.87-17.82)</f>
        <v>56.050000000000004</v>
      </c>
      <c r="G30">
        <v>1.35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0.1</v>
      </c>
      <c r="O30">
        <f>(96.66-17.9)</f>
        <v>78.759999999999991</v>
      </c>
      <c r="P30">
        <v>0</v>
      </c>
      <c r="Q30">
        <v>0.87</v>
      </c>
      <c r="R30">
        <v>0</v>
      </c>
      <c r="S30">
        <v>0</v>
      </c>
      <c r="T30">
        <v>0</v>
      </c>
      <c r="U30">
        <v>0</v>
      </c>
    </row>
    <row r="31" spans="1:21">
      <c r="A31">
        <v>3</v>
      </c>
      <c r="B31">
        <v>3</v>
      </c>
      <c r="C31">
        <v>2</v>
      </c>
      <c r="D31">
        <v>0</v>
      </c>
      <c r="E31">
        <v>0</v>
      </c>
      <c r="F31">
        <v>38.9</v>
      </c>
      <c r="G31">
        <v>0.93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71.72</v>
      </c>
      <c r="P31">
        <v>0</v>
      </c>
      <c r="Q31">
        <v>1.26</v>
      </c>
      <c r="R31">
        <v>0</v>
      </c>
      <c r="S31">
        <v>0</v>
      </c>
      <c r="T31">
        <v>0</v>
      </c>
      <c r="U31">
        <v>0</v>
      </c>
    </row>
    <row r="32" spans="1:21">
      <c r="A32">
        <v>3</v>
      </c>
      <c r="B32">
        <v>4</v>
      </c>
      <c r="C32">
        <v>1</v>
      </c>
      <c r="D32">
        <f>(80.36-18.01)</f>
        <v>62.349999999999994</v>
      </c>
      <c r="E32">
        <f>(6.39-5.73)</f>
        <v>0.65999999999999925</v>
      </c>
      <c r="F32">
        <v>0</v>
      </c>
      <c r="G32">
        <v>0</v>
      </c>
      <c r="H32">
        <f>(6.11-5.73)</f>
        <v>0.37999999999999989</v>
      </c>
      <c r="I32">
        <v>0</v>
      </c>
      <c r="J32">
        <f>(7.17-5.73)</f>
        <v>1.4399999999999995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</row>
    <row r="33" spans="1:21">
      <c r="A33">
        <v>3</v>
      </c>
      <c r="B33">
        <v>4</v>
      </c>
      <c r="C33">
        <v>2</v>
      </c>
      <c r="D33">
        <v>15.41</v>
      </c>
      <c r="E33">
        <v>4.03</v>
      </c>
      <c r="F33">
        <v>0</v>
      </c>
      <c r="G33">
        <v>8.77</v>
      </c>
      <c r="H33">
        <v>6.62</v>
      </c>
      <c r="I33">
        <v>0</v>
      </c>
      <c r="J33">
        <v>2.04</v>
      </c>
      <c r="K33">
        <v>0</v>
      </c>
      <c r="L33">
        <v>0</v>
      </c>
      <c r="M33">
        <v>0</v>
      </c>
      <c r="N33">
        <v>0.48</v>
      </c>
      <c r="O33">
        <v>22.08</v>
      </c>
      <c r="P33">
        <v>0.04</v>
      </c>
      <c r="Q33">
        <v>0</v>
      </c>
      <c r="R33">
        <v>0</v>
      </c>
      <c r="S33">
        <v>0</v>
      </c>
      <c r="T33">
        <v>0</v>
      </c>
      <c r="U33">
        <v>0</v>
      </c>
    </row>
    <row r="34" spans="1:21">
      <c r="A34">
        <v>3</v>
      </c>
      <c r="B34">
        <v>5</v>
      </c>
      <c r="C34">
        <v>1</v>
      </c>
      <c r="D34">
        <f>(40.81-5.84)</f>
        <v>34.97</v>
      </c>
      <c r="E34">
        <f>(12.79-5.81)</f>
        <v>6.9799999999999995</v>
      </c>
      <c r="F34">
        <v>0.63</v>
      </c>
      <c r="G34">
        <v>1.18</v>
      </c>
      <c r="H34">
        <v>0.23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f>(24.95-5.87)</f>
        <v>19.079999999999998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</row>
    <row r="35" spans="1:21">
      <c r="A35">
        <v>3</v>
      </c>
      <c r="B35">
        <v>5</v>
      </c>
      <c r="C35">
        <v>2</v>
      </c>
      <c r="D35">
        <v>11.53</v>
      </c>
      <c r="E35">
        <v>3.3</v>
      </c>
      <c r="F35">
        <v>0</v>
      </c>
      <c r="G35">
        <v>0.17</v>
      </c>
      <c r="H35">
        <v>4.6399999999999997</v>
      </c>
      <c r="I35">
        <v>0</v>
      </c>
      <c r="J35">
        <v>7.73</v>
      </c>
      <c r="K35">
        <v>0</v>
      </c>
      <c r="L35">
        <v>0</v>
      </c>
      <c r="M35">
        <v>0</v>
      </c>
      <c r="N35">
        <v>0.47</v>
      </c>
      <c r="O35">
        <v>31.84</v>
      </c>
      <c r="P35">
        <v>0.05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1">
      <c r="A36">
        <v>3</v>
      </c>
      <c r="B36">
        <v>6</v>
      </c>
      <c r="C36">
        <v>1</v>
      </c>
      <c r="D36">
        <v>27.95</v>
      </c>
      <c r="E36">
        <v>7.06</v>
      </c>
      <c r="F36">
        <v>0</v>
      </c>
      <c r="G36">
        <v>0.11</v>
      </c>
      <c r="H36">
        <v>3.5</v>
      </c>
      <c r="I36">
        <v>0</v>
      </c>
      <c r="J36">
        <v>5.93</v>
      </c>
      <c r="K36">
        <v>0</v>
      </c>
      <c r="L36">
        <v>0</v>
      </c>
      <c r="M36">
        <v>0</v>
      </c>
      <c r="N36">
        <v>0</v>
      </c>
      <c r="O36">
        <v>11.12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</row>
    <row r="37" spans="1:21">
      <c r="A37">
        <v>3</v>
      </c>
      <c r="B37">
        <v>6</v>
      </c>
      <c r="C37">
        <v>2</v>
      </c>
      <c r="D37">
        <f>(77.62-7.62)</f>
        <v>70</v>
      </c>
      <c r="E37">
        <v>3.36</v>
      </c>
      <c r="F37">
        <v>0</v>
      </c>
      <c r="G37">
        <f>(24.2-7.44)</f>
        <v>16.759999999999998</v>
      </c>
      <c r="H37">
        <v>1.06</v>
      </c>
      <c r="I37">
        <v>0</v>
      </c>
      <c r="J37">
        <v>4.17</v>
      </c>
      <c r="K37">
        <v>0</v>
      </c>
      <c r="L37">
        <v>0</v>
      </c>
      <c r="M37">
        <v>0</v>
      </c>
      <c r="N37">
        <v>0</v>
      </c>
      <c r="O37">
        <v>11.8</v>
      </c>
      <c r="P37">
        <v>0.15</v>
      </c>
      <c r="Q37">
        <v>0</v>
      </c>
      <c r="R37">
        <v>0</v>
      </c>
      <c r="S37">
        <v>0</v>
      </c>
      <c r="T37">
        <v>0</v>
      </c>
      <c r="U37">
        <v>0</v>
      </c>
    </row>
    <row r="38" spans="1:21">
      <c r="A38">
        <v>4</v>
      </c>
      <c r="B38">
        <v>1</v>
      </c>
      <c r="C38">
        <v>1</v>
      </c>
      <c r="D38">
        <f>(80.23-17.92)</f>
        <v>62.31</v>
      </c>
      <c r="E38">
        <f>(20.9-5.84)</f>
        <v>15.059999999999999</v>
      </c>
      <c r="F38">
        <v>0</v>
      </c>
      <c r="G38">
        <v>0</v>
      </c>
      <c r="H38">
        <v>1.62</v>
      </c>
      <c r="I38">
        <v>0</v>
      </c>
      <c r="J38">
        <v>3.24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0.11</v>
      </c>
      <c r="U38">
        <v>0</v>
      </c>
    </row>
    <row r="39" spans="1:21">
      <c r="A39">
        <v>4</v>
      </c>
      <c r="B39">
        <v>1</v>
      </c>
      <c r="C39">
        <v>2</v>
      </c>
      <c r="D39">
        <f>(60.82-15.78)</f>
        <v>45.04</v>
      </c>
      <c r="E39">
        <f>(26.87-5.88)</f>
        <v>20.990000000000002</v>
      </c>
      <c r="F39">
        <v>0</v>
      </c>
      <c r="G39">
        <v>0</v>
      </c>
      <c r="H39">
        <v>2.5</v>
      </c>
      <c r="I39">
        <v>0</v>
      </c>
      <c r="J39">
        <v>0.32</v>
      </c>
      <c r="K39">
        <v>0</v>
      </c>
      <c r="L39">
        <v>0</v>
      </c>
      <c r="M39">
        <v>0</v>
      </c>
      <c r="N39">
        <v>2.41</v>
      </c>
      <c r="O39">
        <f>(29.06-5.81)</f>
        <v>23.25</v>
      </c>
      <c r="P39">
        <v>0</v>
      </c>
      <c r="Q39">
        <v>0</v>
      </c>
      <c r="R39">
        <v>0.56000000000000005</v>
      </c>
      <c r="S39">
        <v>0</v>
      </c>
      <c r="T39">
        <v>0.02</v>
      </c>
      <c r="U39">
        <v>0</v>
      </c>
    </row>
    <row r="40" spans="1:21">
      <c r="A40">
        <v>4</v>
      </c>
      <c r="B40">
        <v>2</v>
      </c>
      <c r="C40">
        <v>1</v>
      </c>
      <c r="D40">
        <v>0</v>
      </c>
      <c r="E40">
        <v>0</v>
      </c>
      <c r="F40">
        <f>(101.86-17.9)</f>
        <v>83.960000000000008</v>
      </c>
      <c r="G40">
        <v>1.7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f>(50.77-17.89)</f>
        <v>32.880000000000003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</row>
    <row r="41" spans="1:21">
      <c r="A41">
        <v>4</v>
      </c>
      <c r="B41">
        <v>2</v>
      </c>
      <c r="C41">
        <v>2</v>
      </c>
      <c r="D41">
        <v>0</v>
      </c>
      <c r="E41">
        <v>0</v>
      </c>
      <c r="F41">
        <v>77.459999999999994</v>
      </c>
      <c r="G41">
        <v>1.76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44.34</v>
      </c>
      <c r="P41">
        <v>0</v>
      </c>
      <c r="Q41">
        <v>0.04</v>
      </c>
      <c r="R41">
        <v>0</v>
      </c>
      <c r="S41">
        <v>0</v>
      </c>
      <c r="T41">
        <v>0</v>
      </c>
      <c r="U41">
        <v>0</v>
      </c>
    </row>
    <row r="42" spans="1:21">
      <c r="A42">
        <v>4</v>
      </c>
      <c r="B42">
        <v>3</v>
      </c>
      <c r="C42">
        <v>1</v>
      </c>
      <c r="D42">
        <v>0</v>
      </c>
      <c r="E42">
        <v>0</v>
      </c>
      <c r="F42">
        <f>(12.47-5.83)</f>
        <v>6.6400000000000006</v>
      </c>
      <c r="G42">
        <v>0.75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26.72</v>
      </c>
      <c r="O42">
        <f>(63.99-17.81)</f>
        <v>46.180000000000007</v>
      </c>
      <c r="P42">
        <v>0</v>
      </c>
      <c r="Q42">
        <v>0</v>
      </c>
      <c r="R42">
        <v>0</v>
      </c>
      <c r="S42">
        <v>0.09</v>
      </c>
      <c r="T42">
        <v>0</v>
      </c>
      <c r="U42">
        <v>0</v>
      </c>
    </row>
    <row r="43" spans="1:21">
      <c r="A43">
        <v>4</v>
      </c>
      <c r="B43">
        <v>3</v>
      </c>
      <c r="C43">
        <v>2</v>
      </c>
      <c r="D43">
        <v>0</v>
      </c>
      <c r="E43">
        <v>0</v>
      </c>
      <c r="F43">
        <f>(47.84-17.82)</f>
        <v>30.020000000000003</v>
      </c>
      <c r="G43">
        <v>2.02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f>(54.61-17.87)</f>
        <v>36.739999999999995</v>
      </c>
      <c r="O43">
        <f>(86.04-17.89)</f>
        <v>68.150000000000006</v>
      </c>
      <c r="P43">
        <v>0</v>
      </c>
      <c r="Q43">
        <v>0.47</v>
      </c>
      <c r="R43">
        <v>0</v>
      </c>
      <c r="S43">
        <v>0</v>
      </c>
      <c r="T43">
        <v>0</v>
      </c>
      <c r="U43">
        <v>0.05</v>
      </c>
    </row>
    <row r="44" spans="1:21">
      <c r="A44">
        <v>4</v>
      </c>
      <c r="B44">
        <v>4</v>
      </c>
      <c r="C44">
        <v>1</v>
      </c>
      <c r="D44">
        <v>41.29</v>
      </c>
      <c r="E44">
        <v>12.35</v>
      </c>
      <c r="F44">
        <v>0</v>
      </c>
      <c r="G44">
        <v>0</v>
      </c>
      <c r="H44">
        <v>0.63</v>
      </c>
      <c r="I44">
        <v>0</v>
      </c>
      <c r="J44">
        <v>0.33</v>
      </c>
      <c r="K44">
        <v>0</v>
      </c>
      <c r="L44">
        <v>0</v>
      </c>
      <c r="M44">
        <v>0</v>
      </c>
      <c r="N44">
        <v>1.26</v>
      </c>
      <c r="O44">
        <v>12.25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</row>
    <row r="45" spans="1:21">
      <c r="A45">
        <v>4</v>
      </c>
      <c r="B45">
        <v>4</v>
      </c>
      <c r="C45">
        <v>2</v>
      </c>
      <c r="D45">
        <f>(61.07-17.86)</f>
        <v>43.21</v>
      </c>
      <c r="E45">
        <f>(18.87-5.83)</f>
        <v>13.040000000000001</v>
      </c>
      <c r="F45">
        <v>0</v>
      </c>
      <c r="G45">
        <v>0</v>
      </c>
      <c r="H45">
        <v>0.87</v>
      </c>
      <c r="I45">
        <v>0</v>
      </c>
      <c r="J45">
        <v>8.82</v>
      </c>
      <c r="K45">
        <v>0</v>
      </c>
      <c r="L45">
        <v>0</v>
      </c>
      <c r="M45">
        <v>0</v>
      </c>
      <c r="N45">
        <v>0.76</v>
      </c>
      <c r="O45">
        <f>(67.47-19.94)</f>
        <v>47.53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</row>
    <row r="46" spans="1:21">
      <c r="A46">
        <v>4</v>
      </c>
      <c r="B46">
        <v>5</v>
      </c>
      <c r="C46">
        <v>1</v>
      </c>
      <c r="D46">
        <v>6.88</v>
      </c>
      <c r="E46">
        <v>1</v>
      </c>
      <c r="F46">
        <v>7.47</v>
      </c>
      <c r="G46">
        <v>1.8</v>
      </c>
      <c r="H46">
        <v>0.78</v>
      </c>
      <c r="I46">
        <v>0</v>
      </c>
      <c r="J46">
        <v>0</v>
      </c>
      <c r="K46">
        <v>0</v>
      </c>
      <c r="L46">
        <v>0</v>
      </c>
      <c r="M46">
        <v>0</v>
      </c>
      <c r="N46">
        <v>5.97</v>
      </c>
      <c r="O46">
        <f>(79.3-17.87)</f>
        <v>61.429999999999993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</row>
    <row r="47" spans="1:21">
      <c r="A47">
        <v>4</v>
      </c>
      <c r="B47">
        <v>5</v>
      </c>
      <c r="C47">
        <v>2</v>
      </c>
      <c r="D47">
        <v>36.86</v>
      </c>
      <c r="E47">
        <v>2.0699999999999998</v>
      </c>
      <c r="F47">
        <v>2.12</v>
      </c>
      <c r="G47">
        <v>0.71</v>
      </c>
      <c r="H47">
        <v>2.39</v>
      </c>
      <c r="I47">
        <v>0</v>
      </c>
      <c r="J47">
        <v>0</v>
      </c>
      <c r="K47">
        <v>0</v>
      </c>
      <c r="L47">
        <v>0</v>
      </c>
      <c r="M47">
        <v>0</v>
      </c>
      <c r="N47">
        <v>2.2799999999999998</v>
      </c>
      <c r="O47">
        <v>8.67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</row>
    <row r="48" spans="1:21">
      <c r="A48">
        <v>4</v>
      </c>
      <c r="B48">
        <v>6</v>
      </c>
      <c r="C48">
        <v>1</v>
      </c>
      <c r="D48">
        <f>(59.03-17.86)</f>
        <v>41.17</v>
      </c>
      <c r="E48">
        <f>(14.95-5.94)</f>
        <v>9.009999999999998</v>
      </c>
      <c r="F48">
        <v>0</v>
      </c>
      <c r="G48">
        <f>(29.18-5.88)</f>
        <v>23.3</v>
      </c>
      <c r="H48">
        <v>0.23</v>
      </c>
      <c r="I48">
        <v>0</v>
      </c>
      <c r="J48">
        <v>0</v>
      </c>
      <c r="K48">
        <v>0</v>
      </c>
      <c r="L48">
        <v>0</v>
      </c>
      <c r="M48">
        <v>0</v>
      </c>
      <c r="N48">
        <v>2.34</v>
      </c>
      <c r="O48">
        <v>9.15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</row>
    <row r="49" spans="1:21">
      <c r="A49">
        <v>4</v>
      </c>
      <c r="B49">
        <v>6</v>
      </c>
      <c r="C49">
        <v>2</v>
      </c>
      <c r="D49">
        <v>68.94</v>
      </c>
      <c r="E49">
        <v>10.69</v>
      </c>
      <c r="F49">
        <v>0</v>
      </c>
      <c r="G49">
        <v>0</v>
      </c>
      <c r="H49">
        <v>3.02</v>
      </c>
      <c r="I49">
        <v>0</v>
      </c>
      <c r="J49">
        <v>0.16</v>
      </c>
      <c r="K49">
        <v>0</v>
      </c>
      <c r="L49">
        <v>0</v>
      </c>
      <c r="M49">
        <v>0</v>
      </c>
      <c r="N49">
        <v>0.72</v>
      </c>
      <c r="O49">
        <v>2.76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zoomScalePageLayoutView="85" workbookViewId="0">
      <pane ySplit="1" topLeftCell="A2" activePane="bottomLeft" state="frozen"/>
      <selection pane="bottomLeft" activeCell="D9" sqref="D9"/>
    </sheetView>
  </sheetViews>
  <sheetFormatPr baseColWidth="10" defaultColWidth="9.5" defaultRowHeight="14" x14ac:dyDescent="0"/>
  <cols>
    <col min="3" max="3" width="8" customWidth="1"/>
    <col min="4" max="4" width="7" bestFit="1" customWidth="1"/>
    <col min="5" max="5" width="8.1640625" customWidth="1"/>
    <col min="6" max="6" width="8.6640625" bestFit="1" customWidth="1"/>
    <col min="7" max="7" width="6.33203125" bestFit="1" customWidth="1"/>
    <col min="8" max="8" width="5.33203125" bestFit="1" customWidth="1"/>
    <col min="9" max="12" width="8" bestFit="1" customWidth="1"/>
    <col min="13" max="13" width="7" bestFit="1" customWidth="1"/>
    <col min="14" max="14" width="9.1640625" bestFit="1" customWidth="1"/>
    <col min="15" max="15" width="6.1640625" bestFit="1" customWidth="1"/>
    <col min="16" max="16" width="6.5" customWidth="1"/>
    <col min="17" max="17" width="10" customWidth="1"/>
    <col min="18" max="18" width="9.5" customWidth="1"/>
    <col min="19" max="19" width="8.5" bestFit="1" customWidth="1"/>
    <col min="20" max="20" width="9.1640625" bestFit="1" customWidth="1"/>
  </cols>
  <sheetData>
    <row r="1" spans="1:20" s="1" customFormat="1" ht="28">
      <c r="A1" s="1" t="s">
        <v>65</v>
      </c>
      <c r="B1" s="1" t="s">
        <v>64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17</v>
      </c>
      <c r="H1" s="3" t="s">
        <v>59</v>
      </c>
      <c r="I1" s="3" t="s">
        <v>57</v>
      </c>
      <c r="J1" s="3" t="s">
        <v>61</v>
      </c>
      <c r="K1" s="3" t="s">
        <v>62</v>
      </c>
      <c r="L1" s="3" t="s">
        <v>60</v>
      </c>
      <c r="M1" s="3" t="s">
        <v>41</v>
      </c>
      <c r="N1" s="3" t="s">
        <v>40</v>
      </c>
      <c r="O1" s="3" t="s">
        <v>44</v>
      </c>
      <c r="P1" s="3" t="s">
        <v>42</v>
      </c>
      <c r="Q1" s="3" t="s">
        <v>43</v>
      </c>
      <c r="R1" s="3" t="s">
        <v>45</v>
      </c>
      <c r="S1" s="3" t="s">
        <v>38</v>
      </c>
      <c r="T1" s="3" t="s">
        <v>46</v>
      </c>
    </row>
    <row r="2" spans="1:20">
      <c r="A2">
        <v>1</v>
      </c>
      <c r="B2">
        <v>1</v>
      </c>
      <c r="C2">
        <v>77.759999999999991</v>
      </c>
      <c r="D2">
        <v>15.295000000000002</v>
      </c>
      <c r="E2">
        <v>0</v>
      </c>
      <c r="F2">
        <v>0</v>
      </c>
      <c r="G2">
        <v>0.88500000000000001</v>
      </c>
      <c r="H2">
        <v>0</v>
      </c>
      <c r="I2">
        <v>2.54</v>
      </c>
      <c r="J2">
        <v>0</v>
      </c>
      <c r="K2">
        <v>0</v>
      </c>
      <c r="L2">
        <v>1.0249999999999999</v>
      </c>
      <c r="M2">
        <v>0</v>
      </c>
      <c r="N2">
        <v>0.105</v>
      </c>
      <c r="O2">
        <v>0</v>
      </c>
      <c r="P2">
        <v>0</v>
      </c>
      <c r="Q2">
        <v>0</v>
      </c>
      <c r="R2">
        <v>0</v>
      </c>
      <c r="S2">
        <v>0.13</v>
      </c>
      <c r="T2">
        <v>0</v>
      </c>
    </row>
    <row r="3" spans="1:20">
      <c r="A3">
        <v>2</v>
      </c>
      <c r="B3">
        <v>1</v>
      </c>
      <c r="C3">
        <v>43.47</v>
      </c>
      <c r="D3">
        <v>15.91</v>
      </c>
      <c r="E3">
        <v>0</v>
      </c>
      <c r="F3">
        <v>0</v>
      </c>
      <c r="G3">
        <v>5.0449999999999999</v>
      </c>
      <c r="H3">
        <v>0</v>
      </c>
      <c r="I3">
        <v>23.45</v>
      </c>
      <c r="J3">
        <v>0</v>
      </c>
      <c r="K3">
        <v>0</v>
      </c>
      <c r="L3">
        <v>0.27</v>
      </c>
      <c r="M3">
        <v>1.0899999999999999</v>
      </c>
      <c r="N3">
        <v>3.0599999999999996</v>
      </c>
      <c r="O3">
        <v>0.08</v>
      </c>
      <c r="P3">
        <v>0</v>
      </c>
      <c r="Q3">
        <v>0</v>
      </c>
      <c r="R3">
        <v>0</v>
      </c>
      <c r="S3">
        <v>11.45</v>
      </c>
      <c r="T3">
        <v>0</v>
      </c>
    </row>
    <row r="4" spans="1:20">
      <c r="A4">
        <v>3</v>
      </c>
      <c r="B4">
        <v>1</v>
      </c>
      <c r="C4">
        <v>47.72</v>
      </c>
      <c r="D4">
        <v>15.489999999999998</v>
      </c>
      <c r="E4">
        <v>0</v>
      </c>
      <c r="F4">
        <v>0</v>
      </c>
      <c r="G4">
        <v>2.48</v>
      </c>
      <c r="H4">
        <v>0</v>
      </c>
      <c r="I4">
        <v>1.415</v>
      </c>
      <c r="J4">
        <v>0</v>
      </c>
      <c r="K4">
        <v>0</v>
      </c>
      <c r="L4">
        <v>0</v>
      </c>
      <c r="M4">
        <v>0.2</v>
      </c>
      <c r="N4">
        <v>11.27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>
      <c r="A5">
        <v>4</v>
      </c>
      <c r="B5">
        <v>1</v>
      </c>
      <c r="C5">
        <v>53.674999999999997</v>
      </c>
      <c r="D5">
        <v>18.024999999999999</v>
      </c>
      <c r="E5">
        <v>0</v>
      </c>
      <c r="F5">
        <v>0</v>
      </c>
      <c r="G5">
        <v>2.06</v>
      </c>
      <c r="H5">
        <v>0</v>
      </c>
      <c r="I5">
        <v>1.78</v>
      </c>
      <c r="J5">
        <v>0</v>
      </c>
      <c r="K5">
        <v>0</v>
      </c>
      <c r="L5">
        <v>0</v>
      </c>
      <c r="M5">
        <v>2.41</v>
      </c>
      <c r="N5">
        <v>23.25</v>
      </c>
      <c r="O5">
        <v>0</v>
      </c>
      <c r="P5">
        <v>0</v>
      </c>
      <c r="Q5">
        <v>0.56000000000000005</v>
      </c>
      <c r="R5">
        <v>0</v>
      </c>
      <c r="S5">
        <v>6.5000000000000002E-2</v>
      </c>
      <c r="T5">
        <v>0</v>
      </c>
    </row>
    <row r="6" spans="1:20">
      <c r="A6">
        <v>1</v>
      </c>
      <c r="B6">
        <v>2</v>
      </c>
      <c r="C6">
        <v>0</v>
      </c>
      <c r="D6">
        <v>0</v>
      </c>
      <c r="E6">
        <v>1.1399999999999999</v>
      </c>
      <c r="F6">
        <v>1.8199999999999998</v>
      </c>
      <c r="G6">
        <v>0</v>
      </c>
      <c r="H6">
        <v>0</v>
      </c>
      <c r="I6">
        <v>0</v>
      </c>
      <c r="J6">
        <v>0.05</v>
      </c>
      <c r="K6">
        <v>2</v>
      </c>
      <c r="L6">
        <v>0</v>
      </c>
      <c r="M6">
        <v>10.155000000000001</v>
      </c>
      <c r="N6">
        <v>61.430000000000007</v>
      </c>
      <c r="O6">
        <v>0</v>
      </c>
      <c r="P6">
        <v>0.06</v>
      </c>
      <c r="Q6">
        <v>0</v>
      </c>
      <c r="R6" t="s">
        <v>63</v>
      </c>
      <c r="S6">
        <v>0</v>
      </c>
      <c r="T6">
        <v>0</v>
      </c>
    </row>
    <row r="7" spans="1:20">
      <c r="A7">
        <v>2</v>
      </c>
      <c r="B7">
        <v>2</v>
      </c>
      <c r="C7">
        <v>0</v>
      </c>
      <c r="D7">
        <v>0</v>
      </c>
      <c r="E7">
        <v>21.664999999999999</v>
      </c>
      <c r="F7">
        <v>9.44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56.27</v>
      </c>
      <c r="N7">
        <v>26.125</v>
      </c>
      <c r="O7">
        <v>0</v>
      </c>
      <c r="P7">
        <v>3.81</v>
      </c>
      <c r="Q7">
        <v>0</v>
      </c>
      <c r="R7">
        <v>0</v>
      </c>
      <c r="S7">
        <v>0</v>
      </c>
      <c r="T7">
        <v>0</v>
      </c>
    </row>
    <row r="8" spans="1:20">
      <c r="A8">
        <v>3</v>
      </c>
      <c r="B8">
        <v>2</v>
      </c>
      <c r="C8">
        <v>0</v>
      </c>
      <c r="D8">
        <v>0</v>
      </c>
      <c r="E8">
        <v>32.004999999999995</v>
      </c>
      <c r="F8">
        <v>0.06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0.76</v>
      </c>
      <c r="N8">
        <v>62.039999999999992</v>
      </c>
      <c r="O8">
        <v>0</v>
      </c>
      <c r="P8">
        <v>3.45</v>
      </c>
      <c r="Q8">
        <v>0</v>
      </c>
      <c r="R8">
        <v>0</v>
      </c>
      <c r="S8">
        <v>0</v>
      </c>
      <c r="T8">
        <v>0</v>
      </c>
    </row>
    <row r="9" spans="1:20">
      <c r="A9">
        <v>4</v>
      </c>
      <c r="B9">
        <v>2</v>
      </c>
      <c r="C9">
        <v>0</v>
      </c>
      <c r="D9">
        <v>0</v>
      </c>
      <c r="E9">
        <v>80.710000000000008</v>
      </c>
      <c r="F9">
        <v>1.73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38.61</v>
      </c>
      <c r="O9">
        <v>0</v>
      </c>
      <c r="P9">
        <v>0.04</v>
      </c>
      <c r="Q9">
        <v>0</v>
      </c>
      <c r="R9">
        <v>0</v>
      </c>
      <c r="S9">
        <v>0</v>
      </c>
      <c r="T9">
        <v>0</v>
      </c>
    </row>
    <row r="10" spans="1:20">
      <c r="A10">
        <v>1</v>
      </c>
      <c r="B10">
        <v>3</v>
      </c>
      <c r="C10">
        <v>0</v>
      </c>
      <c r="D10">
        <v>0</v>
      </c>
      <c r="E10">
        <v>16.29</v>
      </c>
      <c r="F10">
        <v>2.0499999999999998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3.5049999999999999</v>
      </c>
      <c r="N10">
        <v>94.234999999999999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>
      <c r="A11">
        <v>2</v>
      </c>
      <c r="B11">
        <v>3</v>
      </c>
      <c r="C11">
        <v>0</v>
      </c>
      <c r="D11">
        <v>0</v>
      </c>
      <c r="E11">
        <v>35.27000000000001</v>
      </c>
      <c r="F11">
        <v>4.1800000000000059</v>
      </c>
      <c r="G11">
        <v>0</v>
      </c>
      <c r="H11">
        <v>0</v>
      </c>
      <c r="I11" t="s">
        <v>58</v>
      </c>
      <c r="J11">
        <v>0</v>
      </c>
      <c r="K11">
        <v>0</v>
      </c>
      <c r="L11">
        <v>0</v>
      </c>
      <c r="M11">
        <v>19.950000000000003</v>
      </c>
      <c r="N11">
        <v>32.384999999999998</v>
      </c>
      <c r="O11">
        <v>0</v>
      </c>
      <c r="P11">
        <v>0.19500000000000001</v>
      </c>
      <c r="Q11">
        <v>0</v>
      </c>
      <c r="R11">
        <v>0</v>
      </c>
      <c r="S11">
        <v>0</v>
      </c>
      <c r="T11">
        <v>0</v>
      </c>
    </row>
    <row r="12" spans="1:20">
      <c r="A12">
        <v>3</v>
      </c>
      <c r="B12">
        <v>3</v>
      </c>
      <c r="C12">
        <v>0</v>
      </c>
      <c r="D12">
        <v>0</v>
      </c>
      <c r="E12">
        <v>47.475000000000001</v>
      </c>
      <c r="F12">
        <v>1.1400000000000001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0.1</v>
      </c>
      <c r="N12">
        <v>75.239999999999995</v>
      </c>
      <c r="O12">
        <v>0</v>
      </c>
      <c r="P12">
        <v>1.0649999999999999</v>
      </c>
      <c r="Q12">
        <v>0</v>
      </c>
      <c r="R12">
        <v>0</v>
      </c>
      <c r="S12">
        <v>0</v>
      </c>
      <c r="T12">
        <v>0</v>
      </c>
    </row>
    <row r="13" spans="1:20">
      <c r="A13">
        <v>4</v>
      </c>
      <c r="B13">
        <v>3</v>
      </c>
      <c r="C13">
        <v>0</v>
      </c>
      <c r="D13">
        <v>0</v>
      </c>
      <c r="E13">
        <v>18.330000000000002</v>
      </c>
      <c r="F13">
        <v>1.385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31.729999999999997</v>
      </c>
      <c r="N13">
        <v>57.165000000000006</v>
      </c>
      <c r="O13">
        <v>0</v>
      </c>
      <c r="P13">
        <v>0.47</v>
      </c>
      <c r="Q13">
        <v>0</v>
      </c>
      <c r="R13">
        <v>0.09</v>
      </c>
      <c r="S13">
        <v>0</v>
      </c>
      <c r="T13">
        <v>0.05</v>
      </c>
    </row>
    <row r="14" spans="1:20">
      <c r="A14">
        <v>1</v>
      </c>
      <c r="B14">
        <v>4</v>
      </c>
      <c r="C14">
        <v>44.75</v>
      </c>
      <c r="D14">
        <v>3.7650000000000001</v>
      </c>
      <c r="E14">
        <v>1.37</v>
      </c>
      <c r="F14">
        <v>0</v>
      </c>
      <c r="G14">
        <v>3.9449999999999998</v>
      </c>
      <c r="H14">
        <v>0</v>
      </c>
      <c r="I14">
        <v>0.18</v>
      </c>
      <c r="J14">
        <v>0</v>
      </c>
      <c r="K14">
        <v>0</v>
      </c>
      <c r="L14">
        <v>2.23</v>
      </c>
      <c r="M14">
        <v>2.4649999999999999</v>
      </c>
      <c r="N14">
        <v>6.46</v>
      </c>
      <c r="O14">
        <v>0</v>
      </c>
      <c r="P14">
        <v>0</v>
      </c>
      <c r="Q14">
        <v>0.22</v>
      </c>
      <c r="R14">
        <v>0</v>
      </c>
      <c r="S14">
        <v>0</v>
      </c>
      <c r="T14">
        <v>0</v>
      </c>
    </row>
    <row r="15" spans="1:20">
      <c r="A15">
        <v>2</v>
      </c>
      <c r="B15">
        <v>4</v>
      </c>
      <c r="C15">
        <v>23.39</v>
      </c>
      <c r="D15">
        <v>7.11</v>
      </c>
      <c r="E15">
        <v>0.45</v>
      </c>
      <c r="F15">
        <v>18.994999999999997</v>
      </c>
      <c r="G15">
        <v>2.7300000000000004</v>
      </c>
      <c r="H15">
        <v>0</v>
      </c>
      <c r="I15">
        <v>4.3849999999999998</v>
      </c>
      <c r="J15">
        <v>0</v>
      </c>
      <c r="K15">
        <v>0</v>
      </c>
      <c r="L15">
        <v>0</v>
      </c>
      <c r="M15">
        <v>21.46</v>
      </c>
      <c r="N15">
        <v>6.1549999999999994</v>
      </c>
      <c r="O15">
        <v>0</v>
      </c>
      <c r="P15">
        <v>0</v>
      </c>
      <c r="Q15">
        <v>0.03</v>
      </c>
      <c r="R15">
        <v>0</v>
      </c>
      <c r="S15">
        <v>2.33</v>
      </c>
      <c r="T15">
        <v>0</v>
      </c>
    </row>
    <row r="16" spans="1:20">
      <c r="A16">
        <v>3</v>
      </c>
      <c r="B16">
        <v>4</v>
      </c>
      <c r="C16">
        <v>38.879999999999995</v>
      </c>
      <c r="D16">
        <v>2.3449999999999998</v>
      </c>
      <c r="E16">
        <v>0</v>
      </c>
      <c r="F16">
        <v>8.77</v>
      </c>
      <c r="G16">
        <v>3.5</v>
      </c>
      <c r="H16">
        <v>0</v>
      </c>
      <c r="I16">
        <v>1.7399999999999998</v>
      </c>
      <c r="J16">
        <v>0</v>
      </c>
      <c r="K16">
        <v>0</v>
      </c>
      <c r="L16">
        <v>0</v>
      </c>
      <c r="M16">
        <v>0.48</v>
      </c>
      <c r="N16">
        <v>22.08</v>
      </c>
      <c r="O16">
        <v>0.04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>
      <c r="A17">
        <v>4</v>
      </c>
      <c r="B17">
        <v>4</v>
      </c>
      <c r="C17">
        <v>42.25</v>
      </c>
      <c r="D17">
        <v>12.695</v>
      </c>
      <c r="E17">
        <v>0</v>
      </c>
      <c r="F17">
        <v>0</v>
      </c>
      <c r="G17">
        <v>0.75</v>
      </c>
      <c r="H17">
        <v>0</v>
      </c>
      <c r="I17">
        <v>4.5750000000000002</v>
      </c>
      <c r="J17">
        <v>0</v>
      </c>
      <c r="K17">
        <v>0</v>
      </c>
      <c r="L17">
        <v>0</v>
      </c>
      <c r="M17">
        <v>1.01</v>
      </c>
      <c r="N17">
        <v>29.89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>
      <c r="A18">
        <v>1</v>
      </c>
      <c r="B18">
        <v>5</v>
      </c>
      <c r="C18">
        <v>39.61</v>
      </c>
      <c r="D18">
        <v>3.585</v>
      </c>
      <c r="E18">
        <v>2.04</v>
      </c>
      <c r="F18">
        <v>0</v>
      </c>
      <c r="G18">
        <v>2.375</v>
      </c>
      <c r="H18">
        <v>0.09</v>
      </c>
      <c r="I18">
        <v>0.32500000000000001</v>
      </c>
      <c r="J18">
        <v>0</v>
      </c>
      <c r="K18">
        <v>0</v>
      </c>
      <c r="L18">
        <v>0</v>
      </c>
      <c r="M18">
        <v>6.625</v>
      </c>
      <c r="N18">
        <v>24.344999999999999</v>
      </c>
      <c r="O18">
        <v>0</v>
      </c>
      <c r="P18">
        <v>0</v>
      </c>
      <c r="Q18">
        <v>1.27</v>
      </c>
      <c r="R18">
        <v>0.01</v>
      </c>
      <c r="S18">
        <v>0.1</v>
      </c>
      <c r="T18">
        <v>0.48</v>
      </c>
    </row>
    <row r="19" spans="1:20">
      <c r="A19">
        <v>2</v>
      </c>
      <c r="B19">
        <v>5</v>
      </c>
      <c r="C19">
        <v>7.35</v>
      </c>
      <c r="D19">
        <v>8.7650000000000006</v>
      </c>
      <c r="E19">
        <v>0.35</v>
      </c>
      <c r="F19">
        <v>19.010000000000002</v>
      </c>
      <c r="G19">
        <v>1.7749999999999999</v>
      </c>
      <c r="H19">
        <v>0</v>
      </c>
      <c r="I19">
        <v>0</v>
      </c>
      <c r="J19">
        <v>0</v>
      </c>
      <c r="K19">
        <v>0</v>
      </c>
      <c r="L19">
        <v>0</v>
      </c>
      <c r="M19">
        <v>25.535</v>
      </c>
      <c r="N19">
        <v>17.93</v>
      </c>
      <c r="O19">
        <v>11.530714285714286</v>
      </c>
      <c r="P19">
        <v>0</v>
      </c>
      <c r="Q19">
        <v>8.7899999999999991</v>
      </c>
      <c r="R19">
        <v>0</v>
      </c>
      <c r="S19">
        <v>2.4700000000000002</v>
      </c>
      <c r="T19">
        <v>0</v>
      </c>
    </row>
    <row r="20" spans="1:20">
      <c r="A20">
        <v>3</v>
      </c>
      <c r="B20">
        <v>5</v>
      </c>
      <c r="C20">
        <v>23.25</v>
      </c>
      <c r="D20">
        <v>5.14</v>
      </c>
      <c r="E20">
        <v>0.63</v>
      </c>
      <c r="F20">
        <v>0.67499999999999993</v>
      </c>
      <c r="G20">
        <v>2.4350000000000001</v>
      </c>
      <c r="H20">
        <v>0</v>
      </c>
      <c r="I20">
        <v>7.73</v>
      </c>
      <c r="J20">
        <v>0</v>
      </c>
      <c r="K20">
        <v>0</v>
      </c>
      <c r="L20">
        <v>0</v>
      </c>
      <c r="M20">
        <v>0.47</v>
      </c>
      <c r="N20">
        <v>25.46</v>
      </c>
      <c r="O20">
        <v>0.05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>
      <c r="A21">
        <v>4</v>
      </c>
      <c r="B21">
        <v>5</v>
      </c>
      <c r="C21">
        <v>21.87</v>
      </c>
      <c r="D21">
        <v>1.5349999999999999</v>
      </c>
      <c r="E21">
        <v>4.7949999999999999</v>
      </c>
      <c r="F21">
        <v>1.2549999999999999</v>
      </c>
      <c r="G21">
        <v>1.585</v>
      </c>
      <c r="H21">
        <v>0</v>
      </c>
      <c r="I21">
        <v>0</v>
      </c>
      <c r="J21">
        <v>0</v>
      </c>
      <c r="K21">
        <v>0</v>
      </c>
      <c r="L21">
        <v>0</v>
      </c>
      <c r="M21">
        <v>4.125</v>
      </c>
      <c r="N21">
        <v>35.049999999999997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>
      <c r="A22">
        <v>1</v>
      </c>
      <c r="B22">
        <v>6</v>
      </c>
      <c r="C22">
        <v>36.945</v>
      </c>
      <c r="D22">
        <v>15.520000000000001</v>
      </c>
      <c r="E22">
        <v>0</v>
      </c>
      <c r="F22">
        <v>0</v>
      </c>
      <c r="G22">
        <v>2.0099999999999998</v>
      </c>
      <c r="H22">
        <v>0</v>
      </c>
      <c r="I22">
        <v>0.97</v>
      </c>
      <c r="J22">
        <v>0</v>
      </c>
      <c r="K22">
        <v>0</v>
      </c>
      <c r="L22">
        <v>0</v>
      </c>
      <c r="M22">
        <v>2.0449999999999995</v>
      </c>
      <c r="N22">
        <v>22.459999999999997</v>
      </c>
      <c r="O22">
        <v>0</v>
      </c>
      <c r="P22">
        <v>0.72</v>
      </c>
      <c r="Q22">
        <v>0.15000000000000002</v>
      </c>
      <c r="R22">
        <v>0</v>
      </c>
      <c r="S22">
        <v>0</v>
      </c>
      <c r="T22">
        <v>0</v>
      </c>
    </row>
    <row r="23" spans="1:20">
      <c r="A23">
        <v>2</v>
      </c>
      <c r="B23">
        <v>6</v>
      </c>
      <c r="C23">
        <v>74.819999999999993</v>
      </c>
      <c r="D23">
        <v>17.526000000000003</v>
      </c>
      <c r="E23">
        <v>5.84</v>
      </c>
      <c r="F23">
        <v>0</v>
      </c>
      <c r="G23">
        <v>0.30499999999999999</v>
      </c>
      <c r="H23">
        <v>0</v>
      </c>
      <c r="I23">
        <v>0</v>
      </c>
      <c r="J23">
        <v>0</v>
      </c>
      <c r="K23">
        <v>0</v>
      </c>
      <c r="L23">
        <v>0</v>
      </c>
      <c r="M23">
        <v>5.55</v>
      </c>
      <c r="N23">
        <v>6.2299999999999995</v>
      </c>
      <c r="O23">
        <v>0.01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>
      <c r="A24">
        <v>3</v>
      </c>
      <c r="B24">
        <v>6</v>
      </c>
      <c r="C24">
        <v>48.975000000000001</v>
      </c>
      <c r="D24">
        <v>5.21</v>
      </c>
      <c r="E24">
        <v>0</v>
      </c>
      <c r="F24">
        <v>8.4349999999999987</v>
      </c>
      <c r="G24">
        <v>2.2800000000000002</v>
      </c>
      <c r="H24">
        <v>0</v>
      </c>
      <c r="I24">
        <v>5.05</v>
      </c>
      <c r="J24">
        <v>0</v>
      </c>
      <c r="K24">
        <v>0</v>
      </c>
      <c r="L24">
        <v>0</v>
      </c>
      <c r="M24">
        <v>0</v>
      </c>
      <c r="N24">
        <v>11.46</v>
      </c>
      <c r="O24">
        <v>0.15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>
      <c r="A25">
        <v>4</v>
      </c>
      <c r="B25">
        <v>6</v>
      </c>
      <c r="C25">
        <v>55.055</v>
      </c>
      <c r="D25">
        <v>9.8499999999999979</v>
      </c>
      <c r="E25">
        <v>0</v>
      </c>
      <c r="F25">
        <v>23.3</v>
      </c>
      <c r="G25">
        <v>1.625</v>
      </c>
      <c r="H25">
        <v>0</v>
      </c>
      <c r="I25">
        <v>0.16</v>
      </c>
      <c r="J25">
        <v>0</v>
      </c>
      <c r="K25">
        <v>0</v>
      </c>
      <c r="L25">
        <v>0</v>
      </c>
      <c r="M25">
        <v>1.5299999999999998</v>
      </c>
      <c r="N25">
        <v>5.9550000000000001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7" spans="1:20">
      <c r="L27" t="s">
        <v>58</v>
      </c>
    </row>
    <row r="28" spans="1:20">
      <c r="H28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abSelected="1" topLeftCell="N1" workbookViewId="0">
      <selection activeCell="AU8" sqref="AU8"/>
    </sheetView>
  </sheetViews>
  <sheetFormatPr baseColWidth="10" defaultColWidth="6.1640625" defaultRowHeight="14" x14ac:dyDescent="0"/>
  <cols>
    <col min="46" max="46" width="8" bestFit="1" customWidth="1"/>
  </cols>
  <sheetData>
    <row r="1" spans="1:46" ht="70">
      <c r="A1" s="16" t="s">
        <v>65</v>
      </c>
      <c r="B1" s="17" t="s">
        <v>64</v>
      </c>
      <c r="C1" s="16" t="s">
        <v>66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17</v>
      </c>
      <c r="I1" s="17" t="s">
        <v>59</v>
      </c>
      <c r="J1" s="17" t="s">
        <v>57</v>
      </c>
      <c r="K1" s="17" t="s">
        <v>61</v>
      </c>
      <c r="L1" s="17" t="s">
        <v>62</v>
      </c>
      <c r="M1" s="17" t="s">
        <v>60</v>
      </c>
      <c r="N1" s="17" t="s">
        <v>41</v>
      </c>
      <c r="O1" s="17" t="s">
        <v>40</v>
      </c>
      <c r="P1" s="17" t="s">
        <v>44</v>
      </c>
      <c r="Q1" s="17" t="s">
        <v>42</v>
      </c>
      <c r="R1" s="17" t="s">
        <v>43</v>
      </c>
      <c r="S1" s="17" t="s">
        <v>45</v>
      </c>
      <c r="T1" s="17" t="s">
        <v>38</v>
      </c>
      <c r="U1" s="17" t="s">
        <v>46</v>
      </c>
      <c r="V1" s="16" t="s">
        <v>65</v>
      </c>
      <c r="W1" s="17" t="s">
        <v>64</v>
      </c>
      <c r="X1" s="16" t="s">
        <v>66</v>
      </c>
      <c r="Y1" s="15" t="s">
        <v>67</v>
      </c>
      <c r="Z1" s="17" t="s">
        <v>69</v>
      </c>
      <c r="AA1" s="17" t="s">
        <v>70</v>
      </c>
      <c r="AB1" s="17" t="s">
        <v>71</v>
      </c>
      <c r="AC1" s="17" t="s">
        <v>72</v>
      </c>
      <c r="AD1" s="17" t="s">
        <v>73</v>
      </c>
      <c r="AE1" s="17" t="s">
        <v>74</v>
      </c>
      <c r="AF1" s="17" t="s">
        <v>75</v>
      </c>
      <c r="AG1" s="17" t="s">
        <v>76</v>
      </c>
      <c r="AH1" s="17" t="s">
        <v>77</v>
      </c>
      <c r="AI1" s="17" t="s">
        <v>78</v>
      </c>
      <c r="AJ1" s="17" t="s">
        <v>79</v>
      </c>
      <c r="AK1" s="17" t="s">
        <v>80</v>
      </c>
      <c r="AL1" s="17" t="s">
        <v>81</v>
      </c>
      <c r="AM1" s="17" t="s">
        <v>82</v>
      </c>
      <c r="AN1" s="17" t="s">
        <v>83</v>
      </c>
      <c r="AO1" s="17" t="s">
        <v>84</v>
      </c>
      <c r="AP1" s="17" t="s">
        <v>85</v>
      </c>
      <c r="AQ1" s="17" t="s">
        <v>86</v>
      </c>
      <c r="AR1" s="15" t="s">
        <v>88</v>
      </c>
      <c r="AS1" s="15" t="s">
        <v>87</v>
      </c>
      <c r="AT1" s="15" t="s">
        <v>68</v>
      </c>
    </row>
    <row r="2" spans="1:46">
      <c r="A2" s="18">
        <v>1</v>
      </c>
      <c r="B2" s="18">
        <v>1</v>
      </c>
      <c r="C2" s="18">
        <v>1</v>
      </c>
      <c r="D2" s="18">
        <f>(102.1-17.8)</f>
        <v>84.3</v>
      </c>
      <c r="E2" s="18">
        <f>(24.41-5.88)</f>
        <v>18.53</v>
      </c>
      <c r="F2" s="18">
        <v>0</v>
      </c>
      <c r="G2" s="18">
        <v>0</v>
      </c>
      <c r="H2" s="18">
        <v>1.51</v>
      </c>
      <c r="I2" s="18">
        <v>0</v>
      </c>
      <c r="J2" s="18">
        <v>3.31</v>
      </c>
      <c r="K2" s="18">
        <v>0</v>
      </c>
      <c r="L2" s="18">
        <v>0</v>
      </c>
      <c r="M2" s="18">
        <v>0.66</v>
      </c>
      <c r="N2" s="18">
        <v>0</v>
      </c>
      <c r="O2" s="18">
        <v>0.15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8">
        <v>1</v>
      </c>
      <c r="W2" s="18">
        <v>1</v>
      </c>
      <c r="X2" s="18">
        <v>1</v>
      </c>
      <c r="Y2" s="19">
        <f t="shared" ref="Y2:Y49" si="0">SUM(D2:U2)</f>
        <v>108.46000000000001</v>
      </c>
      <c r="Z2" s="18">
        <f t="shared" ref="Z2:AQ2" si="1">(D2/$Y2)*100</f>
        <v>77.724506730591912</v>
      </c>
      <c r="AA2" s="18">
        <f t="shared" si="1"/>
        <v>17.084639498432601</v>
      </c>
      <c r="AB2" s="18">
        <f t="shared" si="1"/>
        <v>0</v>
      </c>
      <c r="AC2" s="18">
        <f t="shared" si="1"/>
        <v>0</v>
      </c>
      <c r="AD2" s="18">
        <f t="shared" si="1"/>
        <v>1.3922183293380046</v>
      </c>
      <c r="AE2" s="18">
        <f t="shared" si="1"/>
        <v>0</v>
      </c>
      <c r="AF2" s="18">
        <f t="shared" si="1"/>
        <v>3.0518163378203944</v>
      </c>
      <c r="AG2" s="18">
        <f t="shared" si="1"/>
        <v>0</v>
      </c>
      <c r="AH2" s="18">
        <f t="shared" si="1"/>
        <v>0</v>
      </c>
      <c r="AI2" s="18">
        <f t="shared" si="1"/>
        <v>0.6085192697768762</v>
      </c>
      <c r="AJ2" s="18">
        <f t="shared" si="1"/>
        <v>0</v>
      </c>
      <c r="AK2" s="18">
        <f t="shared" si="1"/>
        <v>0.13829983404019913</v>
      </c>
      <c r="AL2" s="18">
        <f t="shared" si="1"/>
        <v>0</v>
      </c>
      <c r="AM2" s="18">
        <f t="shared" si="1"/>
        <v>0</v>
      </c>
      <c r="AN2" s="18">
        <f t="shared" si="1"/>
        <v>0</v>
      </c>
      <c r="AO2" s="18">
        <f t="shared" si="1"/>
        <v>0</v>
      </c>
      <c r="AP2" s="18">
        <f t="shared" si="1"/>
        <v>0</v>
      </c>
      <c r="AQ2" s="18">
        <f t="shared" si="1"/>
        <v>0</v>
      </c>
      <c r="AR2" s="18">
        <f>SUM(AQ2,AK2,AJ2,AI2,AF2,Z2)</f>
        <v>81.523142172229385</v>
      </c>
      <c r="AS2" s="18">
        <f>SUM(AP2,AO2,AN2,AM2,AL2,AH2,AG2,AE2,AD2,AC2,AB2,AA2)</f>
        <v>18.476857827770605</v>
      </c>
      <c r="AT2" s="19">
        <f>COUNTIFS(Z2:AQ2,"&gt;0")</f>
        <v>6</v>
      </c>
    </row>
    <row r="3" spans="1:46">
      <c r="A3" s="18">
        <v>1</v>
      </c>
      <c r="B3" s="18">
        <v>1</v>
      </c>
      <c r="C3" s="18">
        <v>2</v>
      </c>
      <c r="D3" s="18">
        <f>(88.88-17.66)</f>
        <v>71.22</v>
      </c>
      <c r="E3" s="18">
        <v>12.06</v>
      </c>
      <c r="F3" s="18">
        <v>0</v>
      </c>
      <c r="G3" s="18">
        <v>0</v>
      </c>
      <c r="H3" s="18">
        <v>0.26</v>
      </c>
      <c r="I3" s="18">
        <v>0</v>
      </c>
      <c r="J3" s="18">
        <v>1.77</v>
      </c>
      <c r="K3" s="18">
        <v>0</v>
      </c>
      <c r="L3" s="18">
        <v>0</v>
      </c>
      <c r="M3" s="18">
        <v>1.39</v>
      </c>
      <c r="N3" s="18">
        <v>0</v>
      </c>
      <c r="O3" s="18">
        <v>0.06</v>
      </c>
      <c r="P3" s="18">
        <v>0</v>
      </c>
      <c r="Q3" s="18">
        <v>0</v>
      </c>
      <c r="R3" s="18">
        <v>0</v>
      </c>
      <c r="S3" s="18">
        <v>0</v>
      </c>
      <c r="T3" s="18">
        <v>0.13</v>
      </c>
      <c r="U3" s="18">
        <v>0</v>
      </c>
      <c r="V3" s="18">
        <v>1</v>
      </c>
      <c r="W3" s="18">
        <v>1</v>
      </c>
      <c r="X3" s="18">
        <v>2</v>
      </c>
      <c r="Y3" s="19">
        <f t="shared" si="0"/>
        <v>86.89</v>
      </c>
      <c r="Z3" s="18">
        <f t="shared" ref="Z3:Z49" si="2">(D3/$Y3)*100</f>
        <v>81.965703763378983</v>
      </c>
      <c r="AA3" s="18">
        <f t="shared" ref="AA3:AA49" si="3">(E3/$Y3)*100</f>
        <v>13.879617907699391</v>
      </c>
      <c r="AB3" s="18">
        <f t="shared" ref="AB3:AB49" si="4">(F3/$Y3)*100</f>
        <v>0</v>
      </c>
      <c r="AC3" s="18">
        <f t="shared" ref="AC3:AC49" si="5">(G3/$Y3)*100</f>
        <v>0</v>
      </c>
      <c r="AD3" s="18">
        <f t="shared" ref="AD3:AD49" si="6">(H3/$Y3)*100</f>
        <v>0.29922891011623892</v>
      </c>
      <c r="AE3" s="18">
        <f t="shared" ref="AE3:AE49" si="7">(I3/$Y3)*100</f>
        <v>0</v>
      </c>
      <c r="AF3" s="18">
        <f t="shared" ref="AF3:AF49" si="8">(J3/$Y3)*100</f>
        <v>2.0370583496374728</v>
      </c>
      <c r="AG3" s="18">
        <f t="shared" ref="AG3:AG49" si="9">(K3/$Y3)*100</f>
        <v>0</v>
      </c>
      <c r="AH3" s="18">
        <f t="shared" ref="AH3:AH49" si="10">(L3/$Y3)*100</f>
        <v>0</v>
      </c>
      <c r="AI3" s="18">
        <f t="shared" ref="AI3:AI49" si="11">(M3/$Y3)*100</f>
        <v>1.599723788698354</v>
      </c>
      <c r="AJ3" s="18">
        <f t="shared" ref="AJ3:AJ49" si="12">(N3/$Y3)*100</f>
        <v>0</v>
      </c>
      <c r="AK3" s="18">
        <f t="shared" ref="AK3:AK49" si="13">(O3/$Y3)*100</f>
        <v>6.9052825411439755E-2</v>
      </c>
      <c r="AL3" s="18">
        <f t="shared" ref="AL3:AL49" si="14">(P3/$Y3)*100</f>
        <v>0</v>
      </c>
      <c r="AM3" s="18">
        <f t="shared" ref="AM3:AM49" si="15">(Q3/$Y3)*100</f>
        <v>0</v>
      </c>
      <c r="AN3" s="18">
        <f t="shared" ref="AN3:AN49" si="16">(R3/$Y3)*100</f>
        <v>0</v>
      </c>
      <c r="AO3" s="18">
        <f>(S3/$Y3)*100</f>
        <v>0</v>
      </c>
      <c r="AP3" s="18">
        <f t="shared" ref="AP3:AP49" si="17">(T3/$Y3)*100</f>
        <v>0.14961445505811946</v>
      </c>
      <c r="AQ3" s="18">
        <f t="shared" ref="AQ3:AQ49" si="18">(U3/$Y3)*100</f>
        <v>0</v>
      </c>
      <c r="AR3" s="18">
        <f t="shared" ref="AR3:AR49" si="19">SUM(AQ3,AK3,AJ3,AI3,AF3,Z3)</f>
        <v>85.671538727126247</v>
      </c>
      <c r="AS3" s="18">
        <f t="shared" ref="AS3:AS49" si="20">SUM(AP3,AO3,AN3,AM3,AL3,AH3,AG3,AE3,AD3,AC3,AB3,AA3)</f>
        <v>14.328461272873749</v>
      </c>
      <c r="AT3" s="19">
        <f t="shared" ref="AT3:AT49" si="21">COUNTIFS(Z3:AQ3,"&gt;0")</f>
        <v>7</v>
      </c>
    </row>
    <row r="4" spans="1:46">
      <c r="A4" s="18">
        <v>1</v>
      </c>
      <c r="B4" s="18">
        <v>2</v>
      </c>
      <c r="C4" s="18">
        <v>1</v>
      </c>
      <c r="D4" s="18">
        <v>0</v>
      </c>
      <c r="E4" s="18">
        <v>0</v>
      </c>
      <c r="F4" s="18">
        <v>0.32</v>
      </c>
      <c r="G4" s="18">
        <v>1.55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f>(25.68-7.72)</f>
        <v>17.96</v>
      </c>
      <c r="O4" s="18">
        <f>(77.23-17.96)</f>
        <v>59.27</v>
      </c>
      <c r="P4" s="18">
        <v>0</v>
      </c>
      <c r="Q4" s="18">
        <v>0</v>
      </c>
      <c r="R4" s="18">
        <v>0</v>
      </c>
      <c r="S4" s="18" t="s">
        <v>63</v>
      </c>
      <c r="T4" s="18">
        <v>0</v>
      </c>
      <c r="U4" s="18">
        <v>0</v>
      </c>
      <c r="V4" s="18">
        <v>1</v>
      </c>
      <c r="W4" s="18">
        <v>2</v>
      </c>
      <c r="X4" s="18">
        <v>1</v>
      </c>
      <c r="Y4" s="19">
        <f t="shared" si="0"/>
        <v>79.100000000000009</v>
      </c>
      <c r="Z4" s="18">
        <f t="shared" si="2"/>
        <v>0</v>
      </c>
      <c r="AA4" s="18">
        <f t="shared" si="3"/>
        <v>0</v>
      </c>
      <c r="AB4" s="18">
        <f t="shared" si="4"/>
        <v>0.40455120101137798</v>
      </c>
      <c r="AC4" s="18">
        <f t="shared" si="5"/>
        <v>1.9595448798988619</v>
      </c>
      <c r="AD4" s="18">
        <f t="shared" si="6"/>
        <v>0</v>
      </c>
      <c r="AE4" s="18">
        <f t="shared" si="7"/>
        <v>0</v>
      </c>
      <c r="AF4" s="18">
        <f t="shared" si="8"/>
        <v>0</v>
      </c>
      <c r="AG4" s="18">
        <f t="shared" si="9"/>
        <v>0</v>
      </c>
      <c r="AH4" s="18">
        <f t="shared" si="10"/>
        <v>0</v>
      </c>
      <c r="AI4" s="18">
        <f t="shared" si="11"/>
        <v>0</v>
      </c>
      <c r="AJ4" s="18">
        <f t="shared" si="12"/>
        <v>22.705436156763589</v>
      </c>
      <c r="AK4" s="18">
        <f t="shared" si="13"/>
        <v>74.930467762326174</v>
      </c>
      <c r="AL4" s="18">
        <f t="shared" si="14"/>
        <v>0</v>
      </c>
      <c r="AM4" s="18">
        <f t="shared" si="15"/>
        <v>0</v>
      </c>
      <c r="AN4" s="18">
        <f t="shared" si="16"/>
        <v>0</v>
      </c>
      <c r="AO4" s="18">
        <v>0.01</v>
      </c>
      <c r="AP4" s="18">
        <f t="shared" si="17"/>
        <v>0</v>
      </c>
      <c r="AQ4" s="18">
        <f t="shared" si="18"/>
        <v>0</v>
      </c>
      <c r="AR4" s="18">
        <f t="shared" si="19"/>
        <v>97.63590391908977</v>
      </c>
      <c r="AS4" s="18">
        <f t="shared" si="20"/>
        <v>2.37409608091024</v>
      </c>
      <c r="AT4" s="19">
        <f t="shared" si="21"/>
        <v>5</v>
      </c>
    </row>
    <row r="5" spans="1:46">
      <c r="A5" s="18">
        <v>1</v>
      </c>
      <c r="B5" s="18">
        <v>2</v>
      </c>
      <c r="C5" s="18">
        <v>2</v>
      </c>
      <c r="D5" s="18">
        <v>0</v>
      </c>
      <c r="E5" s="18">
        <v>0</v>
      </c>
      <c r="F5" s="18">
        <f>(7.69-5.73)</f>
        <v>1.96</v>
      </c>
      <c r="G5" s="18">
        <v>2.09</v>
      </c>
      <c r="H5" s="18">
        <v>0</v>
      </c>
      <c r="I5" s="18">
        <v>0</v>
      </c>
      <c r="J5" s="18">
        <v>0</v>
      </c>
      <c r="K5" s="18">
        <v>0.05</v>
      </c>
      <c r="L5" s="18">
        <f>(7.73-5.73)</f>
        <v>2</v>
      </c>
      <c r="M5" s="18">
        <v>0</v>
      </c>
      <c r="N5" s="18">
        <f>(8.08-5.73)</f>
        <v>2.3499999999999996</v>
      </c>
      <c r="O5" s="18">
        <f>(69.51-5.92)</f>
        <v>63.59</v>
      </c>
      <c r="P5" s="18">
        <v>0</v>
      </c>
      <c r="Q5" s="18">
        <v>0.06</v>
      </c>
      <c r="R5" s="18">
        <v>0</v>
      </c>
      <c r="S5" s="18">
        <v>0</v>
      </c>
      <c r="T5" s="18">
        <v>0</v>
      </c>
      <c r="U5" s="18">
        <v>0</v>
      </c>
      <c r="V5" s="18">
        <v>1</v>
      </c>
      <c r="W5" s="18">
        <v>2</v>
      </c>
      <c r="X5" s="18">
        <v>2</v>
      </c>
      <c r="Y5" s="19">
        <f t="shared" si="0"/>
        <v>72.100000000000009</v>
      </c>
      <c r="Z5" s="18">
        <f t="shared" si="2"/>
        <v>0</v>
      </c>
      <c r="AA5" s="18">
        <f t="shared" si="3"/>
        <v>0</v>
      </c>
      <c r="AB5" s="18">
        <f t="shared" si="4"/>
        <v>2.7184466019417473</v>
      </c>
      <c r="AC5" s="18">
        <f t="shared" si="5"/>
        <v>2.8987517337031896</v>
      </c>
      <c r="AD5" s="18">
        <f t="shared" si="6"/>
        <v>0</v>
      </c>
      <c r="AE5" s="18">
        <f t="shared" si="7"/>
        <v>0</v>
      </c>
      <c r="AF5" s="18">
        <f t="shared" si="8"/>
        <v>0</v>
      </c>
      <c r="AG5" s="18">
        <f t="shared" si="9"/>
        <v>6.9348127600554782E-2</v>
      </c>
      <c r="AH5" s="18">
        <f t="shared" si="10"/>
        <v>2.7739251040221911</v>
      </c>
      <c r="AI5" s="18">
        <f t="shared" si="11"/>
        <v>0</v>
      </c>
      <c r="AJ5" s="18">
        <f t="shared" si="12"/>
        <v>3.2593619972260743</v>
      </c>
      <c r="AK5" s="18">
        <f t="shared" si="13"/>
        <v>88.196948682385568</v>
      </c>
      <c r="AL5" s="18">
        <f t="shared" si="14"/>
        <v>0</v>
      </c>
      <c r="AM5" s="18">
        <f t="shared" si="15"/>
        <v>8.3217753120665719E-2</v>
      </c>
      <c r="AN5" s="18">
        <f t="shared" si="16"/>
        <v>0</v>
      </c>
      <c r="AO5" s="18">
        <f t="shared" ref="AO5:AO49" si="22">(S5/$Y5)*100</f>
        <v>0</v>
      </c>
      <c r="AP5" s="18">
        <f t="shared" si="17"/>
        <v>0</v>
      </c>
      <c r="AQ5" s="18">
        <f t="shared" si="18"/>
        <v>0</v>
      </c>
      <c r="AR5" s="18">
        <f t="shared" si="19"/>
        <v>91.456310679611647</v>
      </c>
      <c r="AS5" s="18">
        <f t="shared" si="20"/>
        <v>8.5436893203883493</v>
      </c>
      <c r="AT5" s="19">
        <f t="shared" si="21"/>
        <v>7</v>
      </c>
    </row>
    <row r="6" spans="1:46">
      <c r="A6" s="18">
        <v>1</v>
      </c>
      <c r="B6" s="18">
        <v>3</v>
      </c>
      <c r="C6" s="18">
        <v>1</v>
      </c>
      <c r="D6" s="18">
        <v>0</v>
      </c>
      <c r="E6" s="18">
        <v>0</v>
      </c>
      <c r="F6" s="18">
        <f>(27.82-6.38)</f>
        <v>21.44</v>
      </c>
      <c r="G6" s="18">
        <v>0.7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4.84</v>
      </c>
      <c r="O6" s="18">
        <f>(96.27-17.86)</f>
        <v>78.41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1</v>
      </c>
      <c r="W6" s="18">
        <v>3</v>
      </c>
      <c r="X6" s="18">
        <v>1</v>
      </c>
      <c r="Y6" s="19">
        <f t="shared" si="0"/>
        <v>105.39</v>
      </c>
      <c r="Z6" s="18">
        <f t="shared" si="2"/>
        <v>0</v>
      </c>
      <c r="AA6" s="18">
        <f t="shared" si="3"/>
        <v>0</v>
      </c>
      <c r="AB6" s="18">
        <f t="shared" si="4"/>
        <v>20.343486099250406</v>
      </c>
      <c r="AC6" s="18">
        <f t="shared" si="5"/>
        <v>0.66419963943448146</v>
      </c>
      <c r="AD6" s="18">
        <f t="shared" si="6"/>
        <v>0</v>
      </c>
      <c r="AE6" s="18">
        <f t="shared" si="7"/>
        <v>0</v>
      </c>
      <c r="AF6" s="18">
        <f t="shared" si="8"/>
        <v>0</v>
      </c>
      <c r="AG6" s="18">
        <f t="shared" si="9"/>
        <v>0</v>
      </c>
      <c r="AH6" s="18">
        <f t="shared" si="10"/>
        <v>0</v>
      </c>
      <c r="AI6" s="18">
        <f t="shared" si="11"/>
        <v>0</v>
      </c>
      <c r="AJ6" s="18">
        <f t="shared" si="12"/>
        <v>4.5924660783755575</v>
      </c>
      <c r="AK6" s="18">
        <f t="shared" si="13"/>
        <v>74.39984818293955</v>
      </c>
      <c r="AL6" s="18">
        <f t="shared" si="14"/>
        <v>0</v>
      </c>
      <c r="AM6" s="18">
        <f t="shared" si="15"/>
        <v>0</v>
      </c>
      <c r="AN6" s="18">
        <f t="shared" si="16"/>
        <v>0</v>
      </c>
      <c r="AO6" s="18">
        <f t="shared" si="22"/>
        <v>0</v>
      </c>
      <c r="AP6" s="18">
        <f t="shared" si="17"/>
        <v>0</v>
      </c>
      <c r="AQ6" s="18">
        <f t="shared" si="18"/>
        <v>0</v>
      </c>
      <c r="AR6" s="18">
        <f t="shared" si="19"/>
        <v>78.992314261315101</v>
      </c>
      <c r="AS6" s="18">
        <f t="shared" si="20"/>
        <v>21.007685738684888</v>
      </c>
      <c r="AT6" s="19">
        <f t="shared" si="21"/>
        <v>4</v>
      </c>
    </row>
    <row r="7" spans="1:46">
      <c r="A7" s="18">
        <v>1</v>
      </c>
      <c r="B7" s="18">
        <v>3</v>
      </c>
      <c r="C7" s="18">
        <v>2</v>
      </c>
      <c r="D7" s="18">
        <v>0</v>
      </c>
      <c r="E7" s="18">
        <v>0</v>
      </c>
      <c r="F7" s="18">
        <f>(18.86-7.72)</f>
        <v>11.14</v>
      </c>
      <c r="G7" s="18">
        <v>3.4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2.17</v>
      </c>
      <c r="O7" s="18">
        <f>(124.67-14.61)</f>
        <v>110.06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1</v>
      </c>
      <c r="W7" s="18">
        <v>3</v>
      </c>
      <c r="X7" s="18">
        <v>2</v>
      </c>
      <c r="Y7" s="19">
        <f t="shared" si="0"/>
        <v>126.77000000000001</v>
      </c>
      <c r="Z7" s="18">
        <f t="shared" si="2"/>
        <v>0</v>
      </c>
      <c r="AA7" s="18">
        <f t="shared" si="3"/>
        <v>0</v>
      </c>
      <c r="AB7" s="18">
        <f t="shared" si="4"/>
        <v>8.7875680366017193</v>
      </c>
      <c r="AC7" s="18">
        <f t="shared" si="5"/>
        <v>2.6820225605427148</v>
      </c>
      <c r="AD7" s="18">
        <f t="shared" si="6"/>
        <v>0</v>
      </c>
      <c r="AE7" s="18">
        <f t="shared" si="7"/>
        <v>0</v>
      </c>
      <c r="AF7" s="18">
        <f t="shared" si="8"/>
        <v>0</v>
      </c>
      <c r="AG7" s="18">
        <f t="shared" si="9"/>
        <v>0</v>
      </c>
      <c r="AH7" s="18">
        <f t="shared" si="10"/>
        <v>0</v>
      </c>
      <c r="AI7" s="18">
        <f t="shared" si="11"/>
        <v>0</v>
      </c>
      <c r="AJ7" s="18">
        <f t="shared" si="12"/>
        <v>1.7117614577581444</v>
      </c>
      <c r="AK7" s="18">
        <f t="shared" si="13"/>
        <v>86.81864794509741</v>
      </c>
      <c r="AL7" s="18">
        <f t="shared" si="14"/>
        <v>0</v>
      </c>
      <c r="AM7" s="18">
        <f t="shared" si="15"/>
        <v>0</v>
      </c>
      <c r="AN7" s="18">
        <f t="shared" si="16"/>
        <v>0</v>
      </c>
      <c r="AO7" s="18">
        <f t="shared" si="22"/>
        <v>0</v>
      </c>
      <c r="AP7" s="18">
        <f t="shared" si="17"/>
        <v>0</v>
      </c>
      <c r="AQ7" s="18">
        <f t="shared" si="18"/>
        <v>0</v>
      </c>
      <c r="AR7" s="18">
        <f t="shared" si="19"/>
        <v>88.530409402855554</v>
      </c>
      <c r="AS7" s="18">
        <f t="shared" si="20"/>
        <v>11.469590597144434</v>
      </c>
      <c r="AT7" s="19">
        <f t="shared" si="21"/>
        <v>4</v>
      </c>
    </row>
    <row r="8" spans="1:46">
      <c r="A8" s="18">
        <v>1</v>
      </c>
      <c r="B8" s="18">
        <v>4</v>
      </c>
      <c r="C8" s="18">
        <v>1</v>
      </c>
      <c r="D8" s="18">
        <v>56.45</v>
      </c>
      <c r="E8" s="18">
        <v>1.63</v>
      </c>
      <c r="F8" s="18">
        <v>0</v>
      </c>
      <c r="G8" s="18">
        <v>0</v>
      </c>
      <c r="H8" s="18">
        <v>2.0499999999999998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2.54</v>
      </c>
      <c r="O8" s="18">
        <v>7.33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4</v>
      </c>
      <c r="X8" s="18">
        <v>1</v>
      </c>
      <c r="Y8" s="19">
        <f t="shared" si="0"/>
        <v>70</v>
      </c>
      <c r="Z8" s="18">
        <f t="shared" si="2"/>
        <v>80.642857142857153</v>
      </c>
      <c r="AA8" s="18">
        <f t="shared" si="3"/>
        <v>2.3285714285714283</v>
      </c>
      <c r="AB8" s="18">
        <f t="shared" si="4"/>
        <v>0</v>
      </c>
      <c r="AC8" s="18">
        <f t="shared" si="5"/>
        <v>0</v>
      </c>
      <c r="AD8" s="18">
        <f t="shared" si="6"/>
        <v>2.9285714285714284</v>
      </c>
      <c r="AE8" s="18">
        <f t="shared" si="7"/>
        <v>0</v>
      </c>
      <c r="AF8" s="18">
        <f t="shared" si="8"/>
        <v>0</v>
      </c>
      <c r="AG8" s="18">
        <f t="shared" si="9"/>
        <v>0</v>
      </c>
      <c r="AH8" s="18">
        <f t="shared" si="10"/>
        <v>0</v>
      </c>
      <c r="AI8" s="18">
        <f t="shared" si="11"/>
        <v>0</v>
      </c>
      <c r="AJ8" s="18">
        <f t="shared" si="12"/>
        <v>3.628571428571429</v>
      </c>
      <c r="AK8" s="18">
        <f t="shared" si="13"/>
        <v>10.471428571428572</v>
      </c>
      <c r="AL8" s="18">
        <f t="shared" si="14"/>
        <v>0</v>
      </c>
      <c r="AM8" s="18">
        <f t="shared" si="15"/>
        <v>0</v>
      </c>
      <c r="AN8" s="18">
        <f t="shared" si="16"/>
        <v>0</v>
      </c>
      <c r="AO8" s="18">
        <f t="shared" si="22"/>
        <v>0</v>
      </c>
      <c r="AP8" s="18">
        <f t="shared" si="17"/>
        <v>0</v>
      </c>
      <c r="AQ8" s="18">
        <f t="shared" si="18"/>
        <v>0</v>
      </c>
      <c r="AR8" s="18">
        <f t="shared" si="19"/>
        <v>94.742857142857162</v>
      </c>
      <c r="AS8" s="18">
        <f t="shared" si="20"/>
        <v>5.2571428571428562</v>
      </c>
      <c r="AT8" s="19">
        <f t="shared" si="21"/>
        <v>5</v>
      </c>
    </row>
    <row r="9" spans="1:46">
      <c r="A9" s="18">
        <v>1</v>
      </c>
      <c r="B9" s="18">
        <v>4</v>
      </c>
      <c r="C9" s="18">
        <v>2</v>
      </c>
      <c r="D9" s="18">
        <v>33.049999999999997</v>
      </c>
      <c r="E9" s="18">
        <v>5.9</v>
      </c>
      <c r="F9" s="18">
        <v>1.37</v>
      </c>
      <c r="G9" s="18">
        <v>0</v>
      </c>
      <c r="H9" s="18">
        <v>5.84</v>
      </c>
      <c r="I9" s="18">
        <v>0</v>
      </c>
      <c r="J9" s="18">
        <v>0.18</v>
      </c>
      <c r="K9" s="18">
        <v>0</v>
      </c>
      <c r="L9" s="18">
        <v>0</v>
      </c>
      <c r="M9" s="18">
        <v>2.23</v>
      </c>
      <c r="N9" s="18">
        <v>2.39</v>
      </c>
      <c r="O9" s="18">
        <v>5.59</v>
      </c>
      <c r="P9" s="18">
        <v>0</v>
      </c>
      <c r="Q9" s="18">
        <v>0</v>
      </c>
      <c r="R9" s="18">
        <v>0.22</v>
      </c>
      <c r="S9" s="18">
        <v>0</v>
      </c>
      <c r="T9" s="18">
        <v>0</v>
      </c>
      <c r="U9" s="18">
        <v>0</v>
      </c>
      <c r="V9" s="18">
        <v>1</v>
      </c>
      <c r="W9" s="18">
        <v>4</v>
      </c>
      <c r="X9" s="18">
        <v>2</v>
      </c>
      <c r="Y9" s="19">
        <f t="shared" si="0"/>
        <v>56.769999999999996</v>
      </c>
      <c r="Z9" s="18">
        <f t="shared" si="2"/>
        <v>58.217368328342431</v>
      </c>
      <c r="AA9" s="18">
        <f t="shared" si="3"/>
        <v>10.392813105513476</v>
      </c>
      <c r="AB9" s="18">
        <f t="shared" si="4"/>
        <v>2.4132464329751633</v>
      </c>
      <c r="AC9" s="18">
        <f t="shared" si="5"/>
        <v>0</v>
      </c>
      <c r="AD9" s="18">
        <f t="shared" si="6"/>
        <v>10.287123480711644</v>
      </c>
      <c r="AE9" s="18">
        <f t="shared" si="7"/>
        <v>0</v>
      </c>
      <c r="AF9" s="18">
        <f t="shared" si="8"/>
        <v>0.31706887440549586</v>
      </c>
      <c r="AG9" s="18">
        <f t="shared" si="9"/>
        <v>0</v>
      </c>
      <c r="AH9" s="18">
        <f t="shared" si="10"/>
        <v>0</v>
      </c>
      <c r="AI9" s="18">
        <f t="shared" si="11"/>
        <v>3.9281310551347546</v>
      </c>
      <c r="AJ9" s="18">
        <f t="shared" si="12"/>
        <v>4.2099700546063064</v>
      </c>
      <c r="AK9" s="18">
        <f t="shared" si="13"/>
        <v>9.8467500440373446</v>
      </c>
      <c r="AL9" s="18">
        <f t="shared" si="14"/>
        <v>0</v>
      </c>
      <c r="AM9" s="18">
        <f t="shared" si="15"/>
        <v>0</v>
      </c>
      <c r="AN9" s="18">
        <f t="shared" si="16"/>
        <v>0.38752862427338386</v>
      </c>
      <c r="AO9" s="18">
        <f t="shared" si="22"/>
        <v>0</v>
      </c>
      <c r="AP9" s="18">
        <f t="shared" si="17"/>
        <v>0</v>
      </c>
      <c r="AQ9" s="18">
        <f t="shared" si="18"/>
        <v>0</v>
      </c>
      <c r="AR9" s="18">
        <f t="shared" si="19"/>
        <v>76.519288356526332</v>
      </c>
      <c r="AS9" s="18">
        <f t="shared" si="20"/>
        <v>23.480711643473668</v>
      </c>
      <c r="AT9" s="19">
        <f t="shared" si="21"/>
        <v>9</v>
      </c>
    </row>
    <row r="10" spans="1:46">
      <c r="A10" s="18">
        <v>1</v>
      </c>
      <c r="B10" s="18">
        <v>5</v>
      </c>
      <c r="C10" s="18">
        <v>1</v>
      </c>
      <c r="D10" s="18">
        <v>22.36</v>
      </c>
      <c r="E10" s="18">
        <v>1.1499999999999999</v>
      </c>
      <c r="F10" s="18">
        <v>2.04</v>
      </c>
      <c r="G10" s="18">
        <v>0</v>
      </c>
      <c r="H10" s="18">
        <v>1.34</v>
      </c>
      <c r="I10" s="18">
        <v>0</v>
      </c>
      <c r="J10" s="18">
        <v>0.33</v>
      </c>
      <c r="K10" s="18">
        <v>0</v>
      </c>
      <c r="L10" s="18">
        <v>0</v>
      </c>
      <c r="M10" s="18">
        <v>0</v>
      </c>
      <c r="N10" s="18">
        <v>8.3800000000000008</v>
      </c>
      <c r="O10" s="18">
        <v>35.51</v>
      </c>
      <c r="P10" s="18">
        <v>0</v>
      </c>
      <c r="Q10" s="18">
        <v>0</v>
      </c>
      <c r="R10" s="18">
        <v>1.27</v>
      </c>
      <c r="S10" s="18">
        <v>0.01</v>
      </c>
      <c r="T10" s="18">
        <v>0.1</v>
      </c>
      <c r="U10" s="18">
        <v>0.48</v>
      </c>
      <c r="V10" s="18">
        <v>1</v>
      </c>
      <c r="W10" s="18">
        <v>5</v>
      </c>
      <c r="X10" s="18">
        <v>1</v>
      </c>
      <c r="Y10" s="19">
        <f t="shared" si="0"/>
        <v>72.969999999999985</v>
      </c>
      <c r="Z10" s="18">
        <f t="shared" si="2"/>
        <v>30.642729888995486</v>
      </c>
      <c r="AA10" s="18">
        <f t="shared" si="3"/>
        <v>1.5759901329313419</v>
      </c>
      <c r="AB10" s="18">
        <f t="shared" si="4"/>
        <v>2.7956694531999458</v>
      </c>
      <c r="AC10" s="18">
        <f t="shared" si="5"/>
        <v>0</v>
      </c>
      <c r="AD10" s="18">
        <f t="shared" si="6"/>
        <v>1.8363711114156509</v>
      </c>
      <c r="AE10" s="18">
        <f t="shared" si="7"/>
        <v>0</v>
      </c>
      <c r="AF10" s="18">
        <f t="shared" si="8"/>
        <v>0.45224064684116771</v>
      </c>
      <c r="AG10" s="18">
        <f t="shared" si="9"/>
        <v>0</v>
      </c>
      <c r="AH10" s="18">
        <f t="shared" si="10"/>
        <v>0</v>
      </c>
      <c r="AI10" s="18">
        <f t="shared" si="11"/>
        <v>0</v>
      </c>
      <c r="AJ10" s="18">
        <f t="shared" si="12"/>
        <v>11.484171577360563</v>
      </c>
      <c r="AK10" s="18">
        <f t="shared" si="13"/>
        <v>48.663834452514735</v>
      </c>
      <c r="AL10" s="18">
        <f t="shared" si="14"/>
        <v>0</v>
      </c>
      <c r="AM10" s="18">
        <f t="shared" si="15"/>
        <v>0</v>
      </c>
      <c r="AN10" s="18">
        <f t="shared" si="16"/>
        <v>1.7404412772372213</v>
      </c>
      <c r="AO10" s="18">
        <f t="shared" si="22"/>
        <v>1.3704262025489931E-2</v>
      </c>
      <c r="AP10" s="18">
        <f t="shared" si="17"/>
        <v>0.1370426202548993</v>
      </c>
      <c r="AQ10" s="18">
        <f t="shared" si="18"/>
        <v>0.65780457722351671</v>
      </c>
      <c r="AR10" s="18">
        <f t="shared" si="19"/>
        <v>91.900781142935472</v>
      </c>
      <c r="AS10" s="18">
        <f t="shared" si="20"/>
        <v>8.0992188570645496</v>
      </c>
      <c r="AT10" s="19">
        <f t="shared" si="21"/>
        <v>11</v>
      </c>
    </row>
    <row r="11" spans="1:46">
      <c r="A11" s="18">
        <v>1</v>
      </c>
      <c r="B11" s="18">
        <v>5</v>
      </c>
      <c r="C11" s="18">
        <v>2</v>
      </c>
      <c r="D11" s="18">
        <v>56.86</v>
      </c>
      <c r="E11" s="18">
        <v>6.02</v>
      </c>
      <c r="F11" s="18">
        <v>0</v>
      </c>
      <c r="G11" s="18">
        <v>0</v>
      </c>
      <c r="H11" s="18">
        <v>3.41</v>
      </c>
      <c r="I11" s="18">
        <v>0.09</v>
      </c>
      <c r="J11" s="18">
        <v>0.32</v>
      </c>
      <c r="K11" s="18">
        <v>0</v>
      </c>
      <c r="L11" s="18">
        <v>0</v>
      </c>
      <c r="M11" s="18">
        <v>0</v>
      </c>
      <c r="N11" s="18">
        <v>4.87</v>
      </c>
      <c r="O11" s="18">
        <v>13.18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1</v>
      </c>
      <c r="W11" s="18">
        <v>5</v>
      </c>
      <c r="X11" s="18">
        <v>2</v>
      </c>
      <c r="Y11" s="19">
        <f t="shared" si="0"/>
        <v>84.75</v>
      </c>
      <c r="Z11" s="18">
        <f t="shared" si="2"/>
        <v>67.091445427728615</v>
      </c>
      <c r="AA11" s="18">
        <f t="shared" si="3"/>
        <v>7.1032448377581119</v>
      </c>
      <c r="AB11" s="18">
        <f t="shared" si="4"/>
        <v>0</v>
      </c>
      <c r="AC11" s="18">
        <f t="shared" si="5"/>
        <v>0</v>
      </c>
      <c r="AD11" s="18">
        <f t="shared" si="6"/>
        <v>4.0235988200589974</v>
      </c>
      <c r="AE11" s="18">
        <f t="shared" si="7"/>
        <v>0.10619469026548671</v>
      </c>
      <c r="AF11" s="18">
        <f t="shared" si="8"/>
        <v>0.3775811209439528</v>
      </c>
      <c r="AG11" s="18">
        <f t="shared" si="9"/>
        <v>0</v>
      </c>
      <c r="AH11" s="18">
        <f t="shared" si="10"/>
        <v>0</v>
      </c>
      <c r="AI11" s="18">
        <f t="shared" si="11"/>
        <v>0</v>
      </c>
      <c r="AJ11" s="18">
        <f t="shared" si="12"/>
        <v>5.7463126843657824</v>
      </c>
      <c r="AK11" s="18">
        <f t="shared" si="13"/>
        <v>15.551622418879054</v>
      </c>
      <c r="AL11" s="18">
        <f t="shared" si="14"/>
        <v>0</v>
      </c>
      <c r="AM11" s="18">
        <f t="shared" si="15"/>
        <v>0</v>
      </c>
      <c r="AN11" s="18">
        <f t="shared" si="16"/>
        <v>0</v>
      </c>
      <c r="AO11" s="18">
        <f t="shared" si="22"/>
        <v>0</v>
      </c>
      <c r="AP11" s="18">
        <f t="shared" si="17"/>
        <v>0</v>
      </c>
      <c r="AQ11" s="18">
        <f t="shared" si="18"/>
        <v>0</v>
      </c>
      <c r="AR11" s="18">
        <f t="shared" si="19"/>
        <v>88.766961651917399</v>
      </c>
      <c r="AS11" s="18">
        <f t="shared" si="20"/>
        <v>11.233038348082596</v>
      </c>
      <c r="AT11" s="19">
        <f t="shared" si="21"/>
        <v>7</v>
      </c>
    </row>
    <row r="12" spans="1:46">
      <c r="A12" s="18">
        <v>1</v>
      </c>
      <c r="B12" s="18">
        <v>6</v>
      </c>
      <c r="C12" s="18">
        <v>1</v>
      </c>
      <c r="D12" s="18">
        <f>(16.88-5.84)</f>
        <v>11.04</v>
      </c>
      <c r="E12" s="18">
        <f>(25.26-5.81)</f>
        <v>19.450000000000003</v>
      </c>
      <c r="F12" s="18">
        <v>0</v>
      </c>
      <c r="G12" s="18">
        <v>0</v>
      </c>
      <c r="H12" s="18">
        <v>1.18</v>
      </c>
      <c r="I12" s="18">
        <v>0</v>
      </c>
      <c r="J12" s="18">
        <v>0.92</v>
      </c>
      <c r="K12" s="18">
        <v>0</v>
      </c>
      <c r="L12" s="18">
        <v>0</v>
      </c>
      <c r="M12" s="18">
        <v>0</v>
      </c>
      <c r="N12" s="18">
        <f>(9.28-5.73)</f>
        <v>3.5499999999999989</v>
      </c>
      <c r="O12" s="18">
        <f>(58.16-17.96)</f>
        <v>40.199999999999996</v>
      </c>
      <c r="P12" s="18">
        <v>0</v>
      </c>
      <c r="Q12" s="18">
        <v>0.72</v>
      </c>
      <c r="R12" s="18">
        <v>0.17</v>
      </c>
      <c r="S12" s="18">
        <v>0</v>
      </c>
      <c r="T12" s="18">
        <v>0</v>
      </c>
      <c r="U12" s="18">
        <v>0</v>
      </c>
      <c r="V12" s="18">
        <v>1</v>
      </c>
      <c r="W12" s="18">
        <v>6</v>
      </c>
      <c r="X12" s="18">
        <v>1</v>
      </c>
      <c r="Y12" s="19">
        <f t="shared" si="0"/>
        <v>77.23</v>
      </c>
      <c r="Z12" s="18">
        <f t="shared" si="2"/>
        <v>14.294963097242002</v>
      </c>
      <c r="AA12" s="18">
        <f t="shared" si="3"/>
        <v>25.184513789977991</v>
      </c>
      <c r="AB12" s="18">
        <f t="shared" si="4"/>
        <v>0</v>
      </c>
      <c r="AC12" s="18">
        <f t="shared" si="5"/>
        <v>0</v>
      </c>
      <c r="AD12" s="18">
        <f t="shared" si="6"/>
        <v>1.5279036643791271</v>
      </c>
      <c r="AE12" s="18">
        <f t="shared" si="7"/>
        <v>0</v>
      </c>
      <c r="AF12" s="18">
        <f t="shared" si="8"/>
        <v>1.1912469247701669</v>
      </c>
      <c r="AG12" s="18">
        <f t="shared" si="9"/>
        <v>0</v>
      </c>
      <c r="AH12" s="18">
        <f t="shared" si="10"/>
        <v>0</v>
      </c>
      <c r="AI12" s="18">
        <f t="shared" si="11"/>
        <v>0</v>
      </c>
      <c r="AJ12" s="18">
        <f t="shared" si="12"/>
        <v>4.5966593292761866</v>
      </c>
      <c r="AK12" s="18">
        <f t="shared" si="13"/>
        <v>52.052311278000772</v>
      </c>
      <c r="AL12" s="18">
        <f t="shared" si="14"/>
        <v>0</v>
      </c>
      <c r="AM12" s="18">
        <f t="shared" si="15"/>
        <v>0.9322802019940436</v>
      </c>
      <c r="AN12" s="18">
        <f t="shared" si="16"/>
        <v>0.22012171435970479</v>
      </c>
      <c r="AO12" s="18">
        <f t="shared" si="22"/>
        <v>0</v>
      </c>
      <c r="AP12" s="18">
        <f t="shared" si="17"/>
        <v>0</v>
      </c>
      <c r="AQ12" s="18">
        <f t="shared" si="18"/>
        <v>0</v>
      </c>
      <c r="AR12" s="18">
        <f t="shared" si="19"/>
        <v>72.135180629289124</v>
      </c>
      <c r="AS12" s="18">
        <f t="shared" si="20"/>
        <v>27.864819370710869</v>
      </c>
      <c r="AT12" s="19">
        <f t="shared" si="21"/>
        <v>8</v>
      </c>
    </row>
    <row r="13" spans="1:46">
      <c r="A13" s="18">
        <v>1</v>
      </c>
      <c r="B13" s="18">
        <v>6</v>
      </c>
      <c r="C13" s="18">
        <v>2</v>
      </c>
      <c r="D13" s="18">
        <v>62.85</v>
      </c>
      <c r="E13" s="18">
        <f>(17.41-5.82)</f>
        <v>11.59</v>
      </c>
      <c r="F13" s="18">
        <v>0</v>
      </c>
      <c r="G13" s="18">
        <v>0</v>
      </c>
      <c r="H13" s="18">
        <f>(8.66-5.82)</f>
        <v>2.84</v>
      </c>
      <c r="I13" s="18">
        <v>0</v>
      </c>
      <c r="J13" s="18">
        <v>1.02</v>
      </c>
      <c r="K13" s="18">
        <v>0</v>
      </c>
      <c r="L13" s="18">
        <v>0</v>
      </c>
      <c r="M13" s="18">
        <v>0</v>
      </c>
      <c r="N13" s="18">
        <v>0.54</v>
      </c>
      <c r="O13" s="18">
        <v>4.72</v>
      </c>
      <c r="P13" s="18">
        <v>0</v>
      </c>
      <c r="Q13" s="18">
        <v>0</v>
      </c>
      <c r="R13" s="18">
        <v>0.13</v>
      </c>
      <c r="S13" s="18">
        <v>0</v>
      </c>
      <c r="T13" s="18">
        <v>0</v>
      </c>
      <c r="U13" s="18">
        <v>0</v>
      </c>
      <c r="V13" s="18">
        <v>1</v>
      </c>
      <c r="W13" s="18">
        <v>6</v>
      </c>
      <c r="X13" s="18">
        <v>2</v>
      </c>
      <c r="Y13" s="19">
        <f t="shared" si="0"/>
        <v>83.69</v>
      </c>
      <c r="Z13" s="18">
        <f t="shared" si="2"/>
        <v>75.098578085792809</v>
      </c>
      <c r="AA13" s="18">
        <f t="shared" si="3"/>
        <v>13.848727446528859</v>
      </c>
      <c r="AB13" s="18">
        <f t="shared" si="4"/>
        <v>0</v>
      </c>
      <c r="AC13" s="18">
        <f t="shared" si="5"/>
        <v>0</v>
      </c>
      <c r="AD13" s="18">
        <f t="shared" si="6"/>
        <v>3.3934759230493485</v>
      </c>
      <c r="AE13" s="18">
        <f t="shared" si="7"/>
        <v>0</v>
      </c>
      <c r="AF13" s="18">
        <f t="shared" si="8"/>
        <v>1.2187836061656112</v>
      </c>
      <c r="AG13" s="18">
        <f t="shared" si="9"/>
        <v>0</v>
      </c>
      <c r="AH13" s="18">
        <f t="shared" si="10"/>
        <v>0</v>
      </c>
      <c r="AI13" s="18">
        <f t="shared" si="11"/>
        <v>0</v>
      </c>
      <c r="AJ13" s="18">
        <f t="shared" si="12"/>
        <v>0.64523837973473541</v>
      </c>
      <c r="AK13" s="18">
        <f t="shared" si="13"/>
        <v>5.6398613932369459</v>
      </c>
      <c r="AL13" s="18">
        <f t="shared" si="14"/>
        <v>0</v>
      </c>
      <c r="AM13" s="18">
        <f t="shared" si="15"/>
        <v>0</v>
      </c>
      <c r="AN13" s="18">
        <f t="shared" si="16"/>
        <v>0.15533516549169554</v>
      </c>
      <c r="AO13" s="18">
        <f t="shared" si="22"/>
        <v>0</v>
      </c>
      <c r="AP13" s="18">
        <f t="shared" si="17"/>
        <v>0</v>
      </c>
      <c r="AQ13" s="18">
        <f t="shared" si="18"/>
        <v>0</v>
      </c>
      <c r="AR13" s="18">
        <f t="shared" si="19"/>
        <v>82.602461464930101</v>
      </c>
      <c r="AS13" s="18">
        <f t="shared" si="20"/>
        <v>17.397538535069902</v>
      </c>
      <c r="AT13" s="19">
        <f t="shared" si="21"/>
        <v>7</v>
      </c>
    </row>
    <row r="14" spans="1:46">
      <c r="A14" s="18">
        <v>2</v>
      </c>
      <c r="B14" s="18">
        <v>1</v>
      </c>
      <c r="C14" s="18">
        <v>1</v>
      </c>
      <c r="D14" s="18">
        <v>0</v>
      </c>
      <c r="E14" s="18">
        <v>18.71</v>
      </c>
      <c r="F14" s="18">
        <v>0</v>
      </c>
      <c r="G14" s="18">
        <v>0</v>
      </c>
      <c r="H14" s="18">
        <v>9.25</v>
      </c>
      <c r="I14" s="18">
        <v>0</v>
      </c>
      <c r="J14" s="18">
        <v>23.45</v>
      </c>
      <c r="K14" s="18">
        <v>0</v>
      </c>
      <c r="L14" s="18">
        <v>0</v>
      </c>
      <c r="M14" s="18">
        <v>0.27</v>
      </c>
      <c r="N14" s="18">
        <v>0.97</v>
      </c>
      <c r="O14" s="18">
        <v>3.59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2</v>
      </c>
      <c r="W14" s="18">
        <v>1</v>
      </c>
      <c r="X14" s="18">
        <v>1</v>
      </c>
      <c r="Y14" s="19">
        <f t="shared" si="0"/>
        <v>56.239999999999995</v>
      </c>
      <c r="Z14" s="18">
        <f t="shared" si="2"/>
        <v>0</v>
      </c>
      <c r="AA14" s="18">
        <f t="shared" si="3"/>
        <v>33.268136557610248</v>
      </c>
      <c r="AB14" s="18">
        <f t="shared" si="4"/>
        <v>0</v>
      </c>
      <c r="AC14" s="18">
        <f t="shared" si="5"/>
        <v>0</v>
      </c>
      <c r="AD14" s="18">
        <f t="shared" si="6"/>
        <v>16.447368421052634</v>
      </c>
      <c r="AE14" s="18">
        <f t="shared" si="7"/>
        <v>0</v>
      </c>
      <c r="AF14" s="18">
        <f t="shared" si="8"/>
        <v>41.696301564722624</v>
      </c>
      <c r="AG14" s="18">
        <f t="shared" si="9"/>
        <v>0</v>
      </c>
      <c r="AH14" s="18">
        <f t="shared" si="10"/>
        <v>0</v>
      </c>
      <c r="AI14" s="18">
        <f t="shared" si="11"/>
        <v>0.48008534850640122</v>
      </c>
      <c r="AJ14" s="18">
        <f t="shared" si="12"/>
        <v>1.7247510668563302</v>
      </c>
      <c r="AK14" s="18">
        <f t="shared" si="13"/>
        <v>6.3833570412517791</v>
      </c>
      <c r="AL14" s="18">
        <f t="shared" si="14"/>
        <v>0</v>
      </c>
      <c r="AM14" s="18">
        <f t="shared" si="15"/>
        <v>0</v>
      </c>
      <c r="AN14" s="18">
        <f t="shared" si="16"/>
        <v>0</v>
      </c>
      <c r="AO14" s="18">
        <f t="shared" si="22"/>
        <v>0</v>
      </c>
      <c r="AP14" s="18">
        <f t="shared" si="17"/>
        <v>0</v>
      </c>
      <c r="AQ14" s="18">
        <f t="shared" si="18"/>
        <v>0</v>
      </c>
      <c r="AR14" s="18">
        <f t="shared" si="19"/>
        <v>50.284495021337136</v>
      </c>
      <c r="AS14" s="18">
        <f t="shared" si="20"/>
        <v>49.715504978662878</v>
      </c>
      <c r="AT14" s="19">
        <f t="shared" si="21"/>
        <v>6</v>
      </c>
    </row>
    <row r="15" spans="1:46">
      <c r="A15" s="18">
        <v>2</v>
      </c>
      <c r="B15" s="18">
        <v>1</v>
      </c>
      <c r="C15" s="18">
        <v>2</v>
      </c>
      <c r="D15" s="18">
        <f>(61.29-17.82)</f>
        <v>43.47</v>
      </c>
      <c r="E15" s="18">
        <f>(18.93-5.82)</f>
        <v>13.11</v>
      </c>
      <c r="F15" s="18">
        <v>0</v>
      </c>
      <c r="G15" s="18">
        <v>0</v>
      </c>
      <c r="H15" s="18">
        <v>0.84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>(7.15-5.94)</f>
        <v>1.21</v>
      </c>
      <c r="O15" s="18">
        <v>2.5299999999999998</v>
      </c>
      <c r="P15" s="18">
        <v>0.08</v>
      </c>
      <c r="Q15" s="18">
        <v>0</v>
      </c>
      <c r="R15" s="18">
        <v>0</v>
      </c>
      <c r="S15" s="18">
        <v>0</v>
      </c>
      <c r="T15" s="18">
        <v>11.45</v>
      </c>
      <c r="U15" s="18">
        <v>0</v>
      </c>
      <c r="V15" s="18">
        <v>2</v>
      </c>
      <c r="W15" s="18">
        <v>1</v>
      </c>
      <c r="X15" s="18">
        <v>2</v>
      </c>
      <c r="Y15" s="19">
        <f t="shared" si="0"/>
        <v>72.69</v>
      </c>
      <c r="Z15" s="18">
        <f t="shared" si="2"/>
        <v>59.801898472967395</v>
      </c>
      <c r="AA15" s="18">
        <f t="shared" si="3"/>
        <v>18.035493190260006</v>
      </c>
      <c r="AB15" s="18">
        <f t="shared" si="4"/>
        <v>0</v>
      </c>
      <c r="AC15" s="18">
        <f t="shared" si="5"/>
        <v>0</v>
      </c>
      <c r="AD15" s="18">
        <f t="shared" si="6"/>
        <v>1.1555922410235244</v>
      </c>
      <c r="AE15" s="18">
        <f t="shared" si="7"/>
        <v>0</v>
      </c>
      <c r="AF15" s="18">
        <f t="shared" si="8"/>
        <v>0</v>
      </c>
      <c r="AG15" s="18">
        <f t="shared" si="9"/>
        <v>0</v>
      </c>
      <c r="AH15" s="18">
        <f t="shared" si="10"/>
        <v>0</v>
      </c>
      <c r="AI15" s="18">
        <f t="shared" si="11"/>
        <v>0</v>
      </c>
      <c r="AJ15" s="18">
        <f t="shared" si="12"/>
        <v>1.6646031090934104</v>
      </c>
      <c r="AK15" s="18">
        <f t="shared" si="13"/>
        <v>3.4805337735589492</v>
      </c>
      <c r="AL15" s="18">
        <f t="shared" si="14"/>
        <v>0.11005640390700236</v>
      </c>
      <c r="AM15" s="18">
        <f t="shared" si="15"/>
        <v>0</v>
      </c>
      <c r="AN15" s="18">
        <f t="shared" si="16"/>
        <v>0</v>
      </c>
      <c r="AO15" s="18">
        <f t="shared" si="22"/>
        <v>0</v>
      </c>
      <c r="AP15" s="18">
        <f t="shared" si="17"/>
        <v>15.751822809189708</v>
      </c>
      <c r="AQ15" s="18">
        <f t="shared" si="18"/>
        <v>0</v>
      </c>
      <c r="AR15" s="18">
        <f t="shared" si="19"/>
        <v>64.947035355619761</v>
      </c>
      <c r="AS15" s="18">
        <f t="shared" si="20"/>
        <v>35.052964644380239</v>
      </c>
      <c r="AT15" s="19">
        <f t="shared" si="21"/>
        <v>7</v>
      </c>
    </row>
    <row r="16" spans="1:46">
      <c r="A16" s="18">
        <v>2</v>
      </c>
      <c r="B16" s="18">
        <v>2</v>
      </c>
      <c r="C16" s="18">
        <v>1</v>
      </c>
      <c r="D16" s="18">
        <v>0</v>
      </c>
      <c r="E16" s="18">
        <v>0</v>
      </c>
      <c r="F16" s="18">
        <f>(25.8-5.86)</f>
        <v>19.940000000000001</v>
      </c>
      <c r="G16" s="18">
        <f>(16.89-5.98)</f>
        <v>10.91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>(72.64-17.88)</f>
        <v>54.760000000000005</v>
      </c>
      <c r="O16" s="18">
        <f>(28.31-5.83)</f>
        <v>22.479999999999997</v>
      </c>
      <c r="P16" s="18">
        <v>0</v>
      </c>
      <c r="Q16" s="18">
        <f>(11.08-5.84)</f>
        <v>5.24</v>
      </c>
      <c r="R16" s="18">
        <v>0</v>
      </c>
      <c r="S16" s="18">
        <v>0</v>
      </c>
      <c r="T16" s="18">
        <v>0</v>
      </c>
      <c r="U16" s="18">
        <v>0</v>
      </c>
      <c r="V16" s="18">
        <v>2</v>
      </c>
      <c r="W16" s="18">
        <v>2</v>
      </c>
      <c r="X16" s="18">
        <v>1</v>
      </c>
      <c r="Y16" s="19">
        <f t="shared" si="0"/>
        <v>113.33</v>
      </c>
      <c r="Z16" s="18">
        <f t="shared" si="2"/>
        <v>0</v>
      </c>
      <c r="AA16" s="18">
        <f t="shared" si="3"/>
        <v>0</v>
      </c>
      <c r="AB16" s="18">
        <f t="shared" si="4"/>
        <v>17.59463513632754</v>
      </c>
      <c r="AC16" s="18">
        <f t="shared" si="5"/>
        <v>9.6267537280508257</v>
      </c>
      <c r="AD16" s="18">
        <f t="shared" si="6"/>
        <v>0</v>
      </c>
      <c r="AE16" s="18">
        <f t="shared" si="7"/>
        <v>0</v>
      </c>
      <c r="AF16" s="18">
        <f t="shared" si="8"/>
        <v>0</v>
      </c>
      <c r="AG16" s="18">
        <f t="shared" si="9"/>
        <v>0</v>
      </c>
      <c r="AH16" s="18">
        <f t="shared" si="10"/>
        <v>0</v>
      </c>
      <c r="AI16" s="18">
        <f t="shared" si="11"/>
        <v>0</v>
      </c>
      <c r="AJ16" s="18">
        <f t="shared" si="12"/>
        <v>48.319068207888471</v>
      </c>
      <c r="AK16" s="18">
        <f t="shared" si="13"/>
        <v>19.835877525809583</v>
      </c>
      <c r="AL16" s="18">
        <f t="shared" si="14"/>
        <v>0</v>
      </c>
      <c r="AM16" s="18">
        <f t="shared" si="15"/>
        <v>4.6236654019235868</v>
      </c>
      <c r="AN16" s="18">
        <f t="shared" si="16"/>
        <v>0</v>
      </c>
      <c r="AO16" s="18">
        <f t="shared" si="22"/>
        <v>0</v>
      </c>
      <c r="AP16" s="18">
        <f t="shared" si="17"/>
        <v>0</v>
      </c>
      <c r="AQ16" s="18">
        <f t="shared" si="18"/>
        <v>0</v>
      </c>
      <c r="AR16" s="18">
        <f t="shared" si="19"/>
        <v>68.154945733698057</v>
      </c>
      <c r="AS16" s="18">
        <f t="shared" si="20"/>
        <v>31.84505426630195</v>
      </c>
      <c r="AT16" s="19">
        <f t="shared" si="21"/>
        <v>5</v>
      </c>
    </row>
    <row r="17" spans="1:46">
      <c r="A17" s="18">
        <v>2</v>
      </c>
      <c r="B17" s="18">
        <v>2</v>
      </c>
      <c r="C17" s="18">
        <v>2</v>
      </c>
      <c r="D17" s="18">
        <v>0</v>
      </c>
      <c r="E17" s="18">
        <v>0</v>
      </c>
      <c r="F17" s="18">
        <v>23.39</v>
      </c>
      <c r="G17" s="18">
        <v>7.97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57.78</v>
      </c>
      <c r="O17" s="18">
        <v>29.77</v>
      </c>
      <c r="P17" s="18">
        <v>0</v>
      </c>
      <c r="Q17" s="18">
        <v>2.38</v>
      </c>
      <c r="R17" s="18">
        <v>0</v>
      </c>
      <c r="S17" s="18">
        <v>0</v>
      </c>
      <c r="T17" s="18">
        <v>0</v>
      </c>
      <c r="U17" s="18">
        <v>0</v>
      </c>
      <c r="V17" s="18">
        <v>2</v>
      </c>
      <c r="W17" s="18">
        <v>2</v>
      </c>
      <c r="X17" s="18">
        <v>2</v>
      </c>
      <c r="Y17" s="19">
        <f t="shared" si="0"/>
        <v>121.28999999999999</v>
      </c>
      <c r="Z17" s="18">
        <f t="shared" si="2"/>
        <v>0</v>
      </c>
      <c r="AA17" s="18">
        <f t="shared" si="3"/>
        <v>0</v>
      </c>
      <c r="AB17" s="18">
        <f t="shared" si="4"/>
        <v>19.284359798829254</v>
      </c>
      <c r="AC17" s="18">
        <f t="shared" si="5"/>
        <v>6.5710281144364755</v>
      </c>
      <c r="AD17" s="18">
        <f t="shared" si="6"/>
        <v>0</v>
      </c>
      <c r="AE17" s="18">
        <f t="shared" si="7"/>
        <v>0</v>
      </c>
      <c r="AF17" s="18">
        <f t="shared" si="8"/>
        <v>0</v>
      </c>
      <c r="AG17" s="18">
        <f t="shared" si="9"/>
        <v>0</v>
      </c>
      <c r="AH17" s="18">
        <f t="shared" si="10"/>
        <v>0</v>
      </c>
      <c r="AI17" s="18">
        <f t="shared" si="11"/>
        <v>0</v>
      </c>
      <c r="AJ17" s="18">
        <f t="shared" si="12"/>
        <v>47.637892653969828</v>
      </c>
      <c r="AK17" s="18">
        <f t="shared" si="13"/>
        <v>24.54448017148982</v>
      </c>
      <c r="AL17" s="18">
        <f t="shared" si="14"/>
        <v>0</v>
      </c>
      <c r="AM17" s="18">
        <f t="shared" si="15"/>
        <v>1.9622392612746311</v>
      </c>
      <c r="AN17" s="18">
        <f t="shared" si="16"/>
        <v>0</v>
      </c>
      <c r="AO17" s="18">
        <f t="shared" si="22"/>
        <v>0</v>
      </c>
      <c r="AP17" s="18">
        <f t="shared" si="17"/>
        <v>0</v>
      </c>
      <c r="AQ17" s="18">
        <f t="shared" si="18"/>
        <v>0</v>
      </c>
      <c r="AR17" s="18">
        <f t="shared" si="19"/>
        <v>72.182372825459652</v>
      </c>
      <c r="AS17" s="18">
        <f t="shared" si="20"/>
        <v>27.817627174540362</v>
      </c>
      <c r="AT17" s="19">
        <f t="shared" si="21"/>
        <v>5</v>
      </c>
    </row>
    <row r="18" spans="1:46">
      <c r="A18" s="18">
        <v>2</v>
      </c>
      <c r="B18" s="18">
        <v>3</v>
      </c>
      <c r="C18" s="18">
        <v>1</v>
      </c>
      <c r="D18" s="18">
        <v>0</v>
      </c>
      <c r="E18" s="18">
        <v>0</v>
      </c>
      <c r="F18" s="18">
        <f>(415.17-374.33)</f>
        <v>40.840000000000032</v>
      </c>
      <c r="G18" s="18">
        <f>(11.9-5.84)</f>
        <v>6.0600000000000005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f>(42.44-14.91)</f>
        <v>27.529999999999998</v>
      </c>
      <c r="O18" s="18">
        <f>(53.96-14.8)</f>
        <v>39.159999999999997</v>
      </c>
      <c r="P18" s="18">
        <v>0</v>
      </c>
      <c r="Q18" s="18">
        <v>0.2</v>
      </c>
      <c r="R18" s="18">
        <v>0</v>
      </c>
      <c r="S18" s="18">
        <v>0</v>
      </c>
      <c r="T18" s="18">
        <v>0</v>
      </c>
      <c r="U18" s="18">
        <v>0</v>
      </c>
      <c r="V18" s="18">
        <v>2</v>
      </c>
      <c r="W18" s="18">
        <v>3</v>
      </c>
      <c r="X18" s="18">
        <v>1</v>
      </c>
      <c r="Y18" s="19">
        <f t="shared" si="0"/>
        <v>113.79000000000003</v>
      </c>
      <c r="Z18" s="18">
        <f t="shared" si="2"/>
        <v>0</v>
      </c>
      <c r="AA18" s="18">
        <f t="shared" si="3"/>
        <v>0</v>
      </c>
      <c r="AB18" s="18">
        <f t="shared" si="4"/>
        <v>35.890675806309886</v>
      </c>
      <c r="AC18" s="18">
        <f t="shared" si="5"/>
        <v>5.3255997890851559</v>
      </c>
      <c r="AD18" s="18">
        <f t="shared" si="6"/>
        <v>0</v>
      </c>
      <c r="AE18" s="18">
        <f t="shared" si="7"/>
        <v>0</v>
      </c>
      <c r="AF18" s="18">
        <f t="shared" si="8"/>
        <v>0</v>
      </c>
      <c r="AG18" s="18">
        <f t="shared" si="9"/>
        <v>0</v>
      </c>
      <c r="AH18" s="18">
        <f t="shared" si="10"/>
        <v>0</v>
      </c>
      <c r="AI18" s="18">
        <f t="shared" si="11"/>
        <v>0</v>
      </c>
      <c r="AJ18" s="18">
        <f t="shared" si="12"/>
        <v>24.193690130942954</v>
      </c>
      <c r="AK18" s="18">
        <f t="shared" si="13"/>
        <v>34.414271904385259</v>
      </c>
      <c r="AL18" s="18">
        <f t="shared" si="14"/>
        <v>0</v>
      </c>
      <c r="AM18" s="18">
        <f t="shared" si="15"/>
        <v>0.1757623692767378</v>
      </c>
      <c r="AN18" s="18">
        <f t="shared" si="16"/>
        <v>0</v>
      </c>
      <c r="AO18" s="18">
        <f t="shared" si="22"/>
        <v>0</v>
      </c>
      <c r="AP18" s="18">
        <f t="shared" si="17"/>
        <v>0</v>
      </c>
      <c r="AQ18" s="18">
        <f t="shared" si="18"/>
        <v>0</v>
      </c>
      <c r="AR18" s="18">
        <f t="shared" si="19"/>
        <v>58.607962035328214</v>
      </c>
      <c r="AS18" s="18">
        <f t="shared" si="20"/>
        <v>41.392037964671779</v>
      </c>
      <c r="AT18" s="19">
        <f t="shared" si="21"/>
        <v>5</v>
      </c>
    </row>
    <row r="19" spans="1:46">
      <c r="A19" s="18">
        <v>2</v>
      </c>
      <c r="B19" s="18">
        <v>3</v>
      </c>
      <c r="C19" s="18">
        <v>2</v>
      </c>
      <c r="D19" s="18">
        <v>0</v>
      </c>
      <c r="E19" s="18">
        <v>0</v>
      </c>
      <c r="F19" s="18">
        <f>(406.96-377.26)</f>
        <v>29.699999999999989</v>
      </c>
      <c r="G19" s="18">
        <f>(379.54-377.24)</f>
        <v>2.3000000000000114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f>(389.61-377.24)</f>
        <v>12.370000000000005</v>
      </c>
      <c r="O19" s="18">
        <v>25.61</v>
      </c>
      <c r="P19" s="18">
        <v>0</v>
      </c>
      <c r="Q19" s="18">
        <v>0.19</v>
      </c>
      <c r="R19" s="18">
        <v>0</v>
      </c>
      <c r="S19" s="18">
        <v>0</v>
      </c>
      <c r="T19" s="18">
        <v>0</v>
      </c>
      <c r="U19" s="18">
        <v>0</v>
      </c>
      <c r="V19" s="18">
        <v>2</v>
      </c>
      <c r="W19" s="18">
        <v>3</v>
      </c>
      <c r="X19" s="18">
        <v>2</v>
      </c>
      <c r="Y19" s="19">
        <f t="shared" si="0"/>
        <v>70.17</v>
      </c>
      <c r="Z19" s="18">
        <f t="shared" si="2"/>
        <v>0</v>
      </c>
      <c r="AA19" s="18">
        <f t="shared" si="3"/>
        <v>0</v>
      </c>
      <c r="AB19" s="18">
        <f t="shared" si="4"/>
        <v>42.325780247969206</v>
      </c>
      <c r="AC19" s="18">
        <f t="shared" si="5"/>
        <v>3.2777540259370261</v>
      </c>
      <c r="AD19" s="18">
        <f t="shared" si="6"/>
        <v>0</v>
      </c>
      <c r="AE19" s="18">
        <f t="shared" si="7"/>
        <v>0</v>
      </c>
      <c r="AF19" s="18">
        <f t="shared" si="8"/>
        <v>0</v>
      </c>
      <c r="AG19" s="18">
        <f t="shared" si="9"/>
        <v>0</v>
      </c>
      <c r="AH19" s="18">
        <f t="shared" si="10"/>
        <v>0</v>
      </c>
      <c r="AI19" s="18">
        <f t="shared" si="11"/>
        <v>0</v>
      </c>
      <c r="AJ19" s="18">
        <f t="shared" si="12"/>
        <v>17.628616217756882</v>
      </c>
      <c r="AK19" s="18">
        <f t="shared" si="13"/>
        <v>36.497078523585571</v>
      </c>
      <c r="AL19" s="18">
        <f t="shared" si="14"/>
        <v>0</v>
      </c>
      <c r="AM19" s="18">
        <f t="shared" si="15"/>
        <v>0.27077098475131822</v>
      </c>
      <c r="AN19" s="18">
        <f t="shared" si="16"/>
        <v>0</v>
      </c>
      <c r="AO19" s="18">
        <f t="shared" si="22"/>
        <v>0</v>
      </c>
      <c r="AP19" s="18">
        <f t="shared" si="17"/>
        <v>0</v>
      </c>
      <c r="AQ19" s="18">
        <f t="shared" si="18"/>
        <v>0</v>
      </c>
      <c r="AR19" s="18">
        <f t="shared" si="19"/>
        <v>54.125694741342457</v>
      </c>
      <c r="AS19" s="18">
        <f t="shared" si="20"/>
        <v>45.87430525865755</v>
      </c>
      <c r="AT19" s="19">
        <f t="shared" si="21"/>
        <v>5</v>
      </c>
    </row>
    <row r="20" spans="1:46">
      <c r="A20" s="18">
        <v>2</v>
      </c>
      <c r="B20" s="18">
        <v>4</v>
      </c>
      <c r="C20" s="18">
        <v>1</v>
      </c>
      <c r="D20" s="18">
        <f>(41.48-17.87)</f>
        <v>23.609999999999996</v>
      </c>
      <c r="E20" s="18">
        <v>7.36</v>
      </c>
      <c r="F20" s="18">
        <v>0.45</v>
      </c>
      <c r="G20" s="18">
        <f>(55.62-17.89)</f>
        <v>37.729999999999997</v>
      </c>
      <c r="H20" s="18">
        <v>4.1900000000000004</v>
      </c>
      <c r="I20" s="18">
        <v>0</v>
      </c>
      <c r="J20" s="18">
        <v>6.58</v>
      </c>
      <c r="K20" s="18">
        <v>0</v>
      </c>
      <c r="L20" s="18">
        <v>0</v>
      </c>
      <c r="M20" s="18">
        <v>0</v>
      </c>
      <c r="N20" s="18">
        <f>(45.53-17.98)</f>
        <v>27.55</v>
      </c>
      <c r="O20" s="18">
        <v>7.22</v>
      </c>
      <c r="P20" s="18">
        <v>0</v>
      </c>
      <c r="Q20" s="18">
        <v>0</v>
      </c>
      <c r="R20" s="18">
        <v>0.03</v>
      </c>
      <c r="S20" s="18">
        <v>0</v>
      </c>
      <c r="T20" s="18">
        <v>2.33</v>
      </c>
      <c r="U20" s="18">
        <v>0</v>
      </c>
      <c r="V20" s="18">
        <v>2</v>
      </c>
      <c r="W20" s="18">
        <v>4</v>
      </c>
      <c r="X20" s="18">
        <v>1</v>
      </c>
      <c r="Y20" s="19">
        <f t="shared" si="0"/>
        <v>117.04999999999998</v>
      </c>
      <c r="Z20" s="18">
        <f t="shared" si="2"/>
        <v>20.170867150790258</v>
      </c>
      <c r="AA20" s="18">
        <f t="shared" si="3"/>
        <v>6.28791114908159</v>
      </c>
      <c r="AB20" s="18">
        <f t="shared" si="4"/>
        <v>0.38445108927808636</v>
      </c>
      <c r="AC20" s="18">
        <f t="shared" si="5"/>
        <v>32.234087996582659</v>
      </c>
      <c r="AD20" s="18">
        <f t="shared" si="6"/>
        <v>3.57966680905596</v>
      </c>
      <c r="AE20" s="18">
        <f t="shared" si="7"/>
        <v>0</v>
      </c>
      <c r="AF20" s="18">
        <f t="shared" si="8"/>
        <v>5.6215292609995737</v>
      </c>
      <c r="AG20" s="18">
        <f t="shared" si="9"/>
        <v>0</v>
      </c>
      <c r="AH20" s="18">
        <f t="shared" si="10"/>
        <v>0</v>
      </c>
      <c r="AI20" s="18">
        <f t="shared" si="11"/>
        <v>0</v>
      </c>
      <c r="AJ20" s="18">
        <f t="shared" si="12"/>
        <v>23.536950021358397</v>
      </c>
      <c r="AK20" s="18">
        <f t="shared" si="13"/>
        <v>6.1683041435284069</v>
      </c>
      <c r="AL20" s="18">
        <f t="shared" si="14"/>
        <v>0</v>
      </c>
      <c r="AM20" s="18">
        <f t="shared" si="15"/>
        <v>0</v>
      </c>
      <c r="AN20" s="18">
        <f t="shared" si="16"/>
        <v>2.5630072618539088E-2</v>
      </c>
      <c r="AO20" s="18">
        <f t="shared" si="22"/>
        <v>0</v>
      </c>
      <c r="AP20" s="18">
        <f t="shared" si="17"/>
        <v>1.9906023067065359</v>
      </c>
      <c r="AQ20" s="18">
        <f t="shared" si="18"/>
        <v>0</v>
      </c>
      <c r="AR20" s="18">
        <f t="shared" si="19"/>
        <v>55.497650576676634</v>
      </c>
      <c r="AS20" s="18">
        <f t="shared" si="20"/>
        <v>44.502349423323366</v>
      </c>
      <c r="AT20" s="19">
        <f t="shared" si="21"/>
        <v>10</v>
      </c>
    </row>
    <row r="21" spans="1:46">
      <c r="A21" s="18">
        <v>2</v>
      </c>
      <c r="B21" s="18">
        <v>4</v>
      </c>
      <c r="C21" s="18">
        <v>2</v>
      </c>
      <c r="D21" s="18">
        <v>23.17</v>
      </c>
      <c r="E21" s="18">
        <v>6.86</v>
      </c>
      <c r="F21" s="18">
        <v>0</v>
      </c>
      <c r="G21" s="18">
        <v>0.26</v>
      </c>
      <c r="H21" s="18">
        <v>1.27</v>
      </c>
      <c r="I21" s="18">
        <v>0</v>
      </c>
      <c r="J21" s="18">
        <v>2.19</v>
      </c>
      <c r="K21" s="18">
        <v>0</v>
      </c>
      <c r="L21" s="18">
        <v>0</v>
      </c>
      <c r="M21" s="18">
        <v>0</v>
      </c>
      <c r="N21" s="18">
        <v>15.37</v>
      </c>
      <c r="O21" s="18">
        <v>5.09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2</v>
      </c>
      <c r="W21" s="18">
        <v>4</v>
      </c>
      <c r="X21" s="18">
        <v>2</v>
      </c>
      <c r="Y21" s="19">
        <f t="shared" si="0"/>
        <v>54.209999999999994</v>
      </c>
      <c r="Z21" s="18">
        <f t="shared" si="2"/>
        <v>42.74119166205498</v>
      </c>
      <c r="AA21" s="18">
        <f t="shared" si="3"/>
        <v>12.654491791182441</v>
      </c>
      <c r="AB21" s="18">
        <f t="shared" si="4"/>
        <v>0</v>
      </c>
      <c r="AC21" s="18">
        <f t="shared" si="5"/>
        <v>0.47961630695443652</v>
      </c>
      <c r="AD21" s="18">
        <f t="shared" si="6"/>
        <v>2.3427411916620553</v>
      </c>
      <c r="AE21" s="18">
        <f t="shared" si="7"/>
        <v>0</v>
      </c>
      <c r="AF21" s="18">
        <f t="shared" si="8"/>
        <v>4.0398450470392921</v>
      </c>
      <c r="AG21" s="18">
        <f t="shared" si="9"/>
        <v>0</v>
      </c>
      <c r="AH21" s="18">
        <f t="shared" si="10"/>
        <v>0</v>
      </c>
      <c r="AI21" s="18">
        <f t="shared" si="11"/>
        <v>0</v>
      </c>
      <c r="AJ21" s="18">
        <f t="shared" si="12"/>
        <v>28.35270245342188</v>
      </c>
      <c r="AK21" s="18">
        <f t="shared" si="13"/>
        <v>9.3894115476849294</v>
      </c>
      <c r="AL21" s="18">
        <f t="shared" si="14"/>
        <v>0</v>
      </c>
      <c r="AM21" s="18">
        <f t="shared" si="15"/>
        <v>0</v>
      </c>
      <c r="AN21" s="18">
        <f t="shared" si="16"/>
        <v>0</v>
      </c>
      <c r="AO21" s="18">
        <f t="shared" si="22"/>
        <v>0</v>
      </c>
      <c r="AP21" s="18">
        <f t="shared" si="17"/>
        <v>0</v>
      </c>
      <c r="AQ21" s="18">
        <f t="shared" si="18"/>
        <v>0</v>
      </c>
      <c r="AR21" s="18">
        <f t="shared" si="19"/>
        <v>84.523150710201094</v>
      </c>
      <c r="AS21" s="18">
        <f t="shared" si="20"/>
        <v>15.476849289798933</v>
      </c>
      <c r="AT21" s="19">
        <f t="shared" si="21"/>
        <v>7</v>
      </c>
    </row>
    <row r="22" spans="1:46">
      <c r="A22" s="18">
        <v>2</v>
      </c>
      <c r="B22" s="18">
        <v>5</v>
      </c>
      <c r="C22" s="18">
        <v>1</v>
      </c>
      <c r="D22" s="18">
        <v>0</v>
      </c>
      <c r="E22" s="18">
        <v>4.3099999999999996</v>
      </c>
      <c r="F22" s="18">
        <v>0</v>
      </c>
      <c r="G22" s="18"/>
      <c r="H22" s="18">
        <v>2.5299999999999998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31.37</v>
      </c>
      <c r="O22" s="18">
        <v>20.190000000000001</v>
      </c>
      <c r="P22" s="18">
        <v>0</v>
      </c>
      <c r="Q22" s="18">
        <v>0</v>
      </c>
      <c r="R22" s="18">
        <v>8.7899999999999991</v>
      </c>
      <c r="S22" s="18">
        <v>0</v>
      </c>
      <c r="T22" s="18">
        <v>0</v>
      </c>
      <c r="U22" s="18">
        <v>0</v>
      </c>
      <c r="V22" s="18">
        <v>2</v>
      </c>
      <c r="W22" s="18">
        <v>5</v>
      </c>
      <c r="X22" s="18">
        <v>1</v>
      </c>
      <c r="Y22" s="19">
        <f t="shared" si="0"/>
        <v>67.19</v>
      </c>
      <c r="Z22" s="18">
        <f t="shared" si="2"/>
        <v>0</v>
      </c>
      <c r="AA22" s="18">
        <f t="shared" si="3"/>
        <v>6.4146450364637593</v>
      </c>
      <c r="AB22" s="18">
        <f t="shared" si="4"/>
        <v>0</v>
      </c>
      <c r="AC22" s="18">
        <f t="shared" si="5"/>
        <v>0</v>
      </c>
      <c r="AD22" s="18">
        <f t="shared" si="6"/>
        <v>3.7654412859056405</v>
      </c>
      <c r="AE22" s="18">
        <f t="shared" si="7"/>
        <v>0</v>
      </c>
      <c r="AF22" s="18">
        <f t="shared" si="8"/>
        <v>0</v>
      </c>
      <c r="AG22" s="18">
        <f t="shared" si="9"/>
        <v>0</v>
      </c>
      <c r="AH22" s="18">
        <f t="shared" si="10"/>
        <v>0</v>
      </c>
      <c r="AI22" s="18">
        <f t="shared" si="11"/>
        <v>0</v>
      </c>
      <c r="AJ22" s="18">
        <f t="shared" si="12"/>
        <v>46.688495311802356</v>
      </c>
      <c r="AK22" s="18">
        <f t="shared" si="13"/>
        <v>30.04911445155529</v>
      </c>
      <c r="AL22" s="18">
        <f t="shared" si="14"/>
        <v>0</v>
      </c>
      <c r="AM22" s="18">
        <f t="shared" si="15"/>
        <v>0</v>
      </c>
      <c r="AN22" s="18">
        <f t="shared" si="16"/>
        <v>13.082303914272956</v>
      </c>
      <c r="AO22" s="18">
        <f t="shared" si="22"/>
        <v>0</v>
      </c>
      <c r="AP22" s="18">
        <f t="shared" si="17"/>
        <v>0</v>
      </c>
      <c r="AQ22" s="18">
        <f t="shared" si="18"/>
        <v>0</v>
      </c>
      <c r="AR22" s="18">
        <f t="shared" si="19"/>
        <v>76.737609763357653</v>
      </c>
      <c r="AS22" s="18">
        <f t="shared" si="20"/>
        <v>23.262390236642357</v>
      </c>
      <c r="AT22" s="19">
        <f t="shared" si="21"/>
        <v>5</v>
      </c>
    </row>
    <row r="23" spans="1:46">
      <c r="A23" s="18">
        <v>2</v>
      </c>
      <c r="B23" s="18">
        <v>5</v>
      </c>
      <c r="C23" s="18">
        <v>2</v>
      </c>
      <c r="D23" s="18">
        <v>7.35</v>
      </c>
      <c r="E23" s="18">
        <v>13.22</v>
      </c>
      <c r="F23" s="18">
        <v>0.35</v>
      </c>
      <c r="G23" s="18">
        <v>19.010000000000002</v>
      </c>
      <c r="H23" s="18">
        <v>1.02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19.7</v>
      </c>
      <c r="O23" s="18">
        <v>15.67</v>
      </c>
      <c r="P23" s="18">
        <v>0</v>
      </c>
      <c r="Q23" s="18">
        <v>0</v>
      </c>
      <c r="R23" s="18">
        <v>0</v>
      </c>
      <c r="S23" s="18">
        <v>0</v>
      </c>
      <c r="T23" s="18">
        <v>2.4700000000000002</v>
      </c>
      <c r="U23" s="18">
        <v>0</v>
      </c>
      <c r="V23" s="18">
        <v>2</v>
      </c>
      <c r="W23" s="18">
        <v>5</v>
      </c>
      <c r="X23" s="18">
        <v>2</v>
      </c>
      <c r="Y23" s="19">
        <f t="shared" si="0"/>
        <v>78.790000000000006</v>
      </c>
      <c r="Z23" s="18">
        <f t="shared" si="2"/>
        <v>9.3285949993654</v>
      </c>
      <c r="AA23" s="18">
        <f t="shared" si="3"/>
        <v>16.77877903287219</v>
      </c>
      <c r="AB23" s="18">
        <f t="shared" si="4"/>
        <v>0.44421880949359049</v>
      </c>
      <c r="AC23" s="18">
        <f t="shared" si="5"/>
        <v>24.127427338494734</v>
      </c>
      <c r="AD23" s="18">
        <f t="shared" si="6"/>
        <v>1.2945805305241782</v>
      </c>
      <c r="AE23" s="18">
        <f t="shared" si="7"/>
        <v>0</v>
      </c>
      <c r="AF23" s="18">
        <f t="shared" si="8"/>
        <v>0</v>
      </c>
      <c r="AG23" s="18">
        <f t="shared" si="9"/>
        <v>0</v>
      </c>
      <c r="AH23" s="18">
        <f t="shared" si="10"/>
        <v>0</v>
      </c>
      <c r="AI23" s="18">
        <f t="shared" si="11"/>
        <v>0</v>
      </c>
      <c r="AJ23" s="18">
        <f t="shared" si="12"/>
        <v>25.003172991496381</v>
      </c>
      <c r="AK23" s="18">
        <f t="shared" si="13"/>
        <v>19.888310699327324</v>
      </c>
      <c r="AL23" s="18">
        <f t="shared" si="14"/>
        <v>0</v>
      </c>
      <c r="AM23" s="18">
        <f t="shared" si="15"/>
        <v>0</v>
      </c>
      <c r="AN23" s="18">
        <f t="shared" si="16"/>
        <v>0</v>
      </c>
      <c r="AO23" s="18">
        <f t="shared" si="22"/>
        <v>0</v>
      </c>
      <c r="AP23" s="18">
        <f t="shared" si="17"/>
        <v>3.134915598426196</v>
      </c>
      <c r="AQ23" s="18">
        <f t="shared" si="18"/>
        <v>0</v>
      </c>
      <c r="AR23" s="18">
        <f t="shared" si="19"/>
        <v>54.220078690189105</v>
      </c>
      <c r="AS23" s="18">
        <f t="shared" si="20"/>
        <v>45.779921309810888</v>
      </c>
      <c r="AT23" s="19">
        <f t="shared" si="21"/>
        <v>8</v>
      </c>
    </row>
    <row r="24" spans="1:46">
      <c r="A24" s="18">
        <v>2</v>
      </c>
      <c r="B24" s="18">
        <v>6</v>
      </c>
      <c r="C24" s="18">
        <v>1</v>
      </c>
      <c r="D24" s="18">
        <v>102.49</v>
      </c>
      <c r="E24" s="18">
        <v>8.02</v>
      </c>
      <c r="F24" s="18">
        <v>0</v>
      </c>
      <c r="G24" s="18">
        <v>0</v>
      </c>
      <c r="H24" s="18">
        <v>0.02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4.63</v>
      </c>
      <c r="O24" s="18">
        <v>2.17</v>
      </c>
      <c r="P24" s="18">
        <v>0.01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2</v>
      </c>
      <c r="W24" s="18">
        <v>6</v>
      </c>
      <c r="X24" s="18">
        <v>1</v>
      </c>
      <c r="Y24" s="19">
        <f t="shared" si="0"/>
        <v>117.33999999999999</v>
      </c>
      <c r="Z24" s="18">
        <f t="shared" si="2"/>
        <v>87.344469064257709</v>
      </c>
      <c r="AA24" s="18">
        <f t="shared" si="3"/>
        <v>6.8348389296062724</v>
      </c>
      <c r="AB24" s="18">
        <f t="shared" si="4"/>
        <v>0</v>
      </c>
      <c r="AC24" s="18">
        <f t="shared" si="5"/>
        <v>0</v>
      </c>
      <c r="AD24" s="18">
        <f t="shared" si="6"/>
        <v>1.7044486108743824E-2</v>
      </c>
      <c r="AE24" s="18">
        <f t="shared" si="7"/>
        <v>0</v>
      </c>
      <c r="AF24" s="18">
        <f t="shared" si="8"/>
        <v>0</v>
      </c>
      <c r="AG24" s="18">
        <f t="shared" si="9"/>
        <v>0</v>
      </c>
      <c r="AH24" s="18">
        <f t="shared" si="10"/>
        <v>0</v>
      </c>
      <c r="AI24" s="18">
        <f t="shared" si="11"/>
        <v>0</v>
      </c>
      <c r="AJ24" s="18">
        <f t="shared" si="12"/>
        <v>3.945798534174195</v>
      </c>
      <c r="AK24" s="18">
        <f t="shared" si="13"/>
        <v>1.8493267427987046</v>
      </c>
      <c r="AL24" s="18">
        <f t="shared" si="14"/>
        <v>8.522243054371912E-3</v>
      </c>
      <c r="AM24" s="18">
        <f t="shared" si="15"/>
        <v>0</v>
      </c>
      <c r="AN24" s="18">
        <f t="shared" si="16"/>
        <v>0</v>
      </c>
      <c r="AO24" s="18">
        <f t="shared" si="22"/>
        <v>0</v>
      </c>
      <c r="AP24" s="18">
        <f t="shared" si="17"/>
        <v>0</v>
      </c>
      <c r="AQ24" s="18">
        <f t="shared" si="18"/>
        <v>0</v>
      </c>
      <c r="AR24" s="18">
        <f t="shared" si="19"/>
        <v>93.139594341230605</v>
      </c>
      <c r="AS24" s="18">
        <f t="shared" si="20"/>
        <v>6.8604056587693885</v>
      </c>
      <c r="AT24" s="19">
        <f t="shared" si="21"/>
        <v>6</v>
      </c>
    </row>
    <row r="25" spans="1:46">
      <c r="A25" s="18">
        <v>2</v>
      </c>
      <c r="B25" s="18">
        <v>6</v>
      </c>
      <c r="C25" s="18">
        <v>2</v>
      </c>
      <c r="D25" s="18">
        <f>(65-17.85)</f>
        <v>47.15</v>
      </c>
      <c r="E25" s="18">
        <f>(44.81-17.778)</f>
        <v>27.032000000000004</v>
      </c>
      <c r="F25" s="18">
        <v>5.84</v>
      </c>
      <c r="G25" s="18">
        <v>0</v>
      </c>
      <c r="H25" s="18">
        <v>0.59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6.47</v>
      </c>
      <c r="O25" s="18">
        <v>10.29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2</v>
      </c>
      <c r="W25" s="18">
        <v>6</v>
      </c>
      <c r="X25" s="18">
        <v>2</v>
      </c>
      <c r="Y25" s="19">
        <f t="shared" si="0"/>
        <v>97.372000000000014</v>
      </c>
      <c r="Z25" s="18">
        <f t="shared" si="2"/>
        <v>48.422544468635735</v>
      </c>
      <c r="AA25" s="18">
        <f t="shared" si="3"/>
        <v>27.761574169165677</v>
      </c>
      <c r="AB25" s="18">
        <f t="shared" si="4"/>
        <v>5.9976173848745002</v>
      </c>
      <c r="AC25" s="18">
        <f t="shared" si="5"/>
        <v>0</v>
      </c>
      <c r="AD25" s="18">
        <f t="shared" si="6"/>
        <v>0.60592367415684167</v>
      </c>
      <c r="AE25" s="18">
        <f t="shared" si="7"/>
        <v>0</v>
      </c>
      <c r="AF25" s="18">
        <f t="shared" si="8"/>
        <v>0</v>
      </c>
      <c r="AG25" s="18">
        <f t="shared" si="9"/>
        <v>0</v>
      </c>
      <c r="AH25" s="18">
        <f t="shared" si="10"/>
        <v>0</v>
      </c>
      <c r="AI25" s="18">
        <f t="shared" si="11"/>
        <v>0</v>
      </c>
      <c r="AJ25" s="18">
        <f t="shared" si="12"/>
        <v>6.6446206301606194</v>
      </c>
      <c r="AK25" s="18">
        <f t="shared" si="13"/>
        <v>10.567719673006613</v>
      </c>
      <c r="AL25" s="18">
        <f t="shared" si="14"/>
        <v>0</v>
      </c>
      <c r="AM25" s="18">
        <f t="shared" si="15"/>
        <v>0</v>
      </c>
      <c r="AN25" s="18">
        <f t="shared" si="16"/>
        <v>0</v>
      </c>
      <c r="AO25" s="18">
        <f t="shared" si="22"/>
        <v>0</v>
      </c>
      <c r="AP25" s="18">
        <f t="shared" si="17"/>
        <v>0</v>
      </c>
      <c r="AQ25" s="18">
        <f t="shared" si="18"/>
        <v>0</v>
      </c>
      <c r="AR25" s="18">
        <f t="shared" si="19"/>
        <v>65.634884771802973</v>
      </c>
      <c r="AS25" s="18">
        <f t="shared" si="20"/>
        <v>34.36511522819702</v>
      </c>
      <c r="AT25" s="19">
        <f t="shared" si="21"/>
        <v>6</v>
      </c>
    </row>
    <row r="26" spans="1:46">
      <c r="A26" s="18">
        <v>3</v>
      </c>
      <c r="B26" s="18">
        <v>1</v>
      </c>
      <c r="C26" s="18">
        <v>1</v>
      </c>
      <c r="D26" s="18">
        <v>42.26</v>
      </c>
      <c r="E26" s="18">
        <v>8.18</v>
      </c>
      <c r="F26" s="18">
        <v>0</v>
      </c>
      <c r="G26" s="18">
        <v>0</v>
      </c>
      <c r="H26" s="18">
        <v>4.57</v>
      </c>
      <c r="I26" s="18">
        <v>0</v>
      </c>
      <c r="J26" s="18">
        <v>2.52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3</v>
      </c>
      <c r="W26" s="18">
        <v>1</v>
      </c>
      <c r="X26" s="18">
        <v>1</v>
      </c>
      <c r="Y26" s="19">
        <f t="shared" si="0"/>
        <v>57.53</v>
      </c>
      <c r="Z26" s="18">
        <f t="shared" si="2"/>
        <v>73.457326612202323</v>
      </c>
      <c r="AA26" s="18">
        <f t="shared" si="3"/>
        <v>14.218668520771772</v>
      </c>
      <c r="AB26" s="18">
        <f t="shared" si="4"/>
        <v>0</v>
      </c>
      <c r="AC26" s="18">
        <f t="shared" si="5"/>
        <v>0</v>
      </c>
      <c r="AD26" s="18">
        <f t="shared" si="6"/>
        <v>7.9436815574482882</v>
      </c>
      <c r="AE26" s="18">
        <f t="shared" si="7"/>
        <v>0</v>
      </c>
      <c r="AF26" s="18">
        <f t="shared" si="8"/>
        <v>4.3803233095776113</v>
      </c>
      <c r="AG26" s="18">
        <f t="shared" si="9"/>
        <v>0</v>
      </c>
      <c r="AH26" s="18">
        <f t="shared" si="10"/>
        <v>0</v>
      </c>
      <c r="AI26" s="18">
        <f t="shared" si="11"/>
        <v>0</v>
      </c>
      <c r="AJ26" s="18">
        <f t="shared" si="12"/>
        <v>0</v>
      </c>
      <c r="AK26" s="18">
        <f t="shared" si="13"/>
        <v>0</v>
      </c>
      <c r="AL26" s="18">
        <f t="shared" si="14"/>
        <v>0</v>
      </c>
      <c r="AM26" s="18">
        <f t="shared" si="15"/>
        <v>0</v>
      </c>
      <c r="AN26" s="18">
        <f t="shared" si="16"/>
        <v>0</v>
      </c>
      <c r="AO26" s="18">
        <f t="shared" si="22"/>
        <v>0</v>
      </c>
      <c r="AP26" s="18">
        <f t="shared" si="17"/>
        <v>0</v>
      </c>
      <c r="AQ26" s="18">
        <f t="shared" si="18"/>
        <v>0</v>
      </c>
      <c r="AR26" s="18">
        <f t="shared" si="19"/>
        <v>77.837649921779928</v>
      </c>
      <c r="AS26" s="18">
        <f t="shared" si="20"/>
        <v>22.162350078220058</v>
      </c>
      <c r="AT26" s="19">
        <f t="shared" si="21"/>
        <v>4</v>
      </c>
    </row>
    <row r="27" spans="1:46">
      <c r="A27" s="18">
        <v>3</v>
      </c>
      <c r="B27" s="18">
        <v>1</v>
      </c>
      <c r="C27" s="18">
        <v>2</v>
      </c>
      <c r="D27" s="18">
        <f>(70.98-17.8)</f>
        <v>53.180000000000007</v>
      </c>
      <c r="E27" s="18">
        <f>(40.62-17.82)</f>
        <v>22.799999999999997</v>
      </c>
      <c r="F27" s="18">
        <v>0</v>
      </c>
      <c r="G27" s="18">
        <v>0</v>
      </c>
      <c r="H27" s="18">
        <v>0.39</v>
      </c>
      <c r="I27" s="18">
        <v>0</v>
      </c>
      <c r="J27" s="18">
        <v>0.31</v>
      </c>
      <c r="K27" s="18">
        <v>0</v>
      </c>
      <c r="L27" s="18">
        <v>0</v>
      </c>
      <c r="M27" s="18">
        <v>0</v>
      </c>
      <c r="N27" s="18">
        <v>0.2</v>
      </c>
      <c r="O27" s="18">
        <f>(29.22-17.95)</f>
        <v>11.27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3</v>
      </c>
      <c r="W27" s="18">
        <v>1</v>
      </c>
      <c r="X27" s="18">
        <v>2</v>
      </c>
      <c r="Y27" s="19">
        <f t="shared" si="0"/>
        <v>88.15</v>
      </c>
      <c r="Z27" s="18">
        <f t="shared" si="2"/>
        <v>60.328984685195699</v>
      </c>
      <c r="AA27" s="18">
        <f t="shared" si="3"/>
        <v>25.865002836074868</v>
      </c>
      <c r="AB27" s="18">
        <f t="shared" si="4"/>
        <v>0</v>
      </c>
      <c r="AC27" s="18">
        <f t="shared" si="5"/>
        <v>0</v>
      </c>
      <c r="AD27" s="18">
        <f t="shared" si="6"/>
        <v>0.44242768009075439</v>
      </c>
      <c r="AE27" s="18">
        <f t="shared" si="7"/>
        <v>0</v>
      </c>
      <c r="AF27" s="18">
        <f t="shared" si="8"/>
        <v>0.35167328417470217</v>
      </c>
      <c r="AG27" s="18">
        <f t="shared" si="9"/>
        <v>0</v>
      </c>
      <c r="AH27" s="18">
        <f t="shared" si="10"/>
        <v>0</v>
      </c>
      <c r="AI27" s="18">
        <f t="shared" si="11"/>
        <v>0</v>
      </c>
      <c r="AJ27" s="18">
        <f t="shared" si="12"/>
        <v>0.22688598979013047</v>
      </c>
      <c r="AK27" s="18">
        <f t="shared" si="13"/>
        <v>12.785025524673852</v>
      </c>
      <c r="AL27" s="18">
        <f t="shared" si="14"/>
        <v>0</v>
      </c>
      <c r="AM27" s="18">
        <f t="shared" si="15"/>
        <v>0</v>
      </c>
      <c r="AN27" s="18">
        <f t="shared" si="16"/>
        <v>0</v>
      </c>
      <c r="AO27" s="18">
        <f t="shared" si="22"/>
        <v>0</v>
      </c>
      <c r="AP27" s="18">
        <f t="shared" si="17"/>
        <v>0</v>
      </c>
      <c r="AQ27" s="18">
        <f t="shared" si="18"/>
        <v>0</v>
      </c>
      <c r="AR27" s="18">
        <f t="shared" si="19"/>
        <v>73.692569483834376</v>
      </c>
      <c r="AS27" s="18">
        <f t="shared" si="20"/>
        <v>26.307430516165624</v>
      </c>
      <c r="AT27" s="19">
        <f t="shared" si="21"/>
        <v>6</v>
      </c>
    </row>
    <row r="28" spans="1:46">
      <c r="A28" s="18">
        <v>3</v>
      </c>
      <c r="B28" s="18">
        <v>2</v>
      </c>
      <c r="C28" s="18">
        <v>1</v>
      </c>
      <c r="D28" s="18">
        <v>0</v>
      </c>
      <c r="E28" s="18">
        <v>0</v>
      </c>
      <c r="F28" s="18">
        <v>13.72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53.48</v>
      </c>
      <c r="P28" s="18">
        <v>0</v>
      </c>
      <c r="Q28" s="18">
        <v>0.15</v>
      </c>
      <c r="R28" s="18">
        <v>0</v>
      </c>
      <c r="S28" s="18">
        <v>0</v>
      </c>
      <c r="T28" s="18">
        <v>0</v>
      </c>
      <c r="U28" s="18">
        <v>0</v>
      </c>
      <c r="V28" s="18">
        <v>3</v>
      </c>
      <c r="W28" s="18">
        <v>2</v>
      </c>
      <c r="X28" s="18">
        <v>1</v>
      </c>
      <c r="Y28" s="19">
        <f t="shared" si="0"/>
        <v>67.350000000000009</v>
      </c>
      <c r="Z28" s="18">
        <f t="shared" si="2"/>
        <v>0</v>
      </c>
      <c r="AA28" s="18">
        <f t="shared" si="3"/>
        <v>0</v>
      </c>
      <c r="AB28" s="18">
        <f t="shared" si="4"/>
        <v>20.371195248700815</v>
      </c>
      <c r="AC28" s="18">
        <f t="shared" si="5"/>
        <v>0</v>
      </c>
      <c r="AD28" s="18">
        <f t="shared" si="6"/>
        <v>0</v>
      </c>
      <c r="AE28" s="18">
        <f t="shared" si="7"/>
        <v>0</v>
      </c>
      <c r="AF28" s="18">
        <f t="shared" si="8"/>
        <v>0</v>
      </c>
      <c r="AG28" s="18">
        <f t="shared" si="9"/>
        <v>0</v>
      </c>
      <c r="AH28" s="18">
        <f t="shared" si="10"/>
        <v>0</v>
      </c>
      <c r="AI28" s="18">
        <f t="shared" si="11"/>
        <v>0</v>
      </c>
      <c r="AJ28" s="18">
        <f t="shared" si="12"/>
        <v>0</v>
      </c>
      <c r="AK28" s="18">
        <f t="shared" si="13"/>
        <v>79.406087602078685</v>
      </c>
      <c r="AL28" s="18">
        <f t="shared" si="14"/>
        <v>0</v>
      </c>
      <c r="AM28" s="18">
        <f t="shared" si="15"/>
        <v>0.22271714922048994</v>
      </c>
      <c r="AN28" s="18">
        <f t="shared" si="16"/>
        <v>0</v>
      </c>
      <c r="AO28" s="18">
        <f t="shared" si="22"/>
        <v>0</v>
      </c>
      <c r="AP28" s="18">
        <f t="shared" si="17"/>
        <v>0</v>
      </c>
      <c r="AQ28" s="18">
        <f t="shared" si="18"/>
        <v>0</v>
      </c>
      <c r="AR28" s="18">
        <f t="shared" si="19"/>
        <v>79.406087602078685</v>
      </c>
      <c r="AS28" s="18">
        <f t="shared" si="20"/>
        <v>20.593912397921304</v>
      </c>
      <c r="AT28" s="19">
        <f t="shared" si="21"/>
        <v>3</v>
      </c>
    </row>
    <row r="29" spans="1:46">
      <c r="A29" s="18">
        <v>3</v>
      </c>
      <c r="B29" s="18">
        <v>2</v>
      </c>
      <c r="C29" s="18">
        <v>2</v>
      </c>
      <c r="D29" s="18">
        <v>0</v>
      </c>
      <c r="E29" s="18">
        <v>0</v>
      </c>
      <c r="F29" s="18">
        <f>(68.21-17.92)</f>
        <v>50.289999999999992</v>
      </c>
      <c r="G29" s="18">
        <v>0.06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0.76</v>
      </c>
      <c r="O29" s="18">
        <f>(88.46-17.86)</f>
        <v>70.599999999999994</v>
      </c>
      <c r="P29" s="18">
        <v>0</v>
      </c>
      <c r="Q29" s="18">
        <v>6.75</v>
      </c>
      <c r="R29" s="18">
        <v>0</v>
      </c>
      <c r="S29" s="18">
        <v>0</v>
      </c>
      <c r="T29" s="18">
        <v>0</v>
      </c>
      <c r="U29" s="18">
        <v>0</v>
      </c>
      <c r="V29" s="18">
        <v>3</v>
      </c>
      <c r="W29" s="18">
        <v>2</v>
      </c>
      <c r="X29" s="18">
        <v>2</v>
      </c>
      <c r="Y29" s="19">
        <f t="shared" si="0"/>
        <v>128.45999999999998</v>
      </c>
      <c r="Z29" s="18">
        <f t="shared" si="2"/>
        <v>0</v>
      </c>
      <c r="AA29" s="18">
        <f t="shared" si="3"/>
        <v>0</v>
      </c>
      <c r="AB29" s="18">
        <f t="shared" si="4"/>
        <v>39.148373034407598</v>
      </c>
      <c r="AC29" s="18">
        <f t="shared" si="5"/>
        <v>4.6707146193367591E-2</v>
      </c>
      <c r="AD29" s="18">
        <f t="shared" si="6"/>
        <v>0</v>
      </c>
      <c r="AE29" s="18">
        <f t="shared" si="7"/>
        <v>0</v>
      </c>
      <c r="AF29" s="18">
        <f t="shared" si="8"/>
        <v>0</v>
      </c>
      <c r="AG29" s="18">
        <f t="shared" si="9"/>
        <v>0</v>
      </c>
      <c r="AH29" s="18">
        <f t="shared" si="10"/>
        <v>0</v>
      </c>
      <c r="AI29" s="18">
        <f t="shared" si="11"/>
        <v>0</v>
      </c>
      <c r="AJ29" s="18">
        <f t="shared" si="12"/>
        <v>0.5916238517826562</v>
      </c>
      <c r="AK29" s="18">
        <f t="shared" si="13"/>
        <v>54.95874202086253</v>
      </c>
      <c r="AL29" s="18">
        <f t="shared" si="14"/>
        <v>0</v>
      </c>
      <c r="AM29" s="18">
        <f t="shared" si="15"/>
        <v>5.2545539467538545</v>
      </c>
      <c r="AN29" s="18">
        <f t="shared" si="16"/>
        <v>0</v>
      </c>
      <c r="AO29" s="18">
        <f t="shared" si="22"/>
        <v>0</v>
      </c>
      <c r="AP29" s="18">
        <f t="shared" si="17"/>
        <v>0</v>
      </c>
      <c r="AQ29" s="18">
        <f t="shared" si="18"/>
        <v>0</v>
      </c>
      <c r="AR29" s="18">
        <f t="shared" si="19"/>
        <v>55.550365872645187</v>
      </c>
      <c r="AS29" s="18">
        <f t="shared" si="20"/>
        <v>44.44963412735482</v>
      </c>
      <c r="AT29" s="19">
        <f t="shared" si="21"/>
        <v>5</v>
      </c>
    </row>
    <row r="30" spans="1:46">
      <c r="A30" s="18">
        <v>3</v>
      </c>
      <c r="B30" s="18">
        <v>3</v>
      </c>
      <c r="C30" s="18">
        <v>1</v>
      </c>
      <c r="D30" s="18">
        <v>0</v>
      </c>
      <c r="E30" s="18">
        <v>0</v>
      </c>
      <c r="F30" s="18">
        <f>(73.87-17.82)</f>
        <v>56.050000000000004</v>
      </c>
      <c r="G30" s="18">
        <v>1.35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0.1</v>
      </c>
      <c r="O30" s="18">
        <f>(96.66-17.9)</f>
        <v>78.759999999999991</v>
      </c>
      <c r="P30" s="18">
        <v>0</v>
      </c>
      <c r="Q30" s="18">
        <v>0.87</v>
      </c>
      <c r="R30" s="18">
        <v>0</v>
      </c>
      <c r="S30" s="18">
        <v>0</v>
      </c>
      <c r="T30" s="18">
        <v>0</v>
      </c>
      <c r="U30" s="18">
        <v>0</v>
      </c>
      <c r="V30" s="18">
        <v>3</v>
      </c>
      <c r="W30" s="18">
        <v>3</v>
      </c>
      <c r="X30" s="18">
        <v>1</v>
      </c>
      <c r="Y30" s="19">
        <f t="shared" si="0"/>
        <v>137.13</v>
      </c>
      <c r="Z30" s="18">
        <f t="shared" si="2"/>
        <v>0</v>
      </c>
      <c r="AA30" s="18">
        <f t="shared" si="3"/>
        <v>0</v>
      </c>
      <c r="AB30" s="18">
        <f t="shared" si="4"/>
        <v>40.873623568876255</v>
      </c>
      <c r="AC30" s="18">
        <f t="shared" si="5"/>
        <v>0.98446729380879461</v>
      </c>
      <c r="AD30" s="18">
        <f t="shared" si="6"/>
        <v>0</v>
      </c>
      <c r="AE30" s="18">
        <f t="shared" si="7"/>
        <v>0</v>
      </c>
      <c r="AF30" s="18">
        <f t="shared" si="8"/>
        <v>0</v>
      </c>
      <c r="AG30" s="18">
        <f t="shared" si="9"/>
        <v>0</v>
      </c>
      <c r="AH30" s="18">
        <f t="shared" si="10"/>
        <v>0</v>
      </c>
      <c r="AI30" s="18">
        <f t="shared" si="11"/>
        <v>0</v>
      </c>
      <c r="AJ30" s="18">
        <f t="shared" si="12"/>
        <v>7.2923503245095903E-2</v>
      </c>
      <c r="AK30" s="18">
        <f t="shared" si="13"/>
        <v>57.434551155837518</v>
      </c>
      <c r="AL30" s="18">
        <f t="shared" si="14"/>
        <v>0</v>
      </c>
      <c r="AM30" s="18">
        <f t="shared" si="15"/>
        <v>0.63443447823233434</v>
      </c>
      <c r="AN30" s="18">
        <f t="shared" si="16"/>
        <v>0</v>
      </c>
      <c r="AO30" s="18">
        <f t="shared" si="22"/>
        <v>0</v>
      </c>
      <c r="AP30" s="18">
        <f t="shared" si="17"/>
        <v>0</v>
      </c>
      <c r="AQ30" s="18">
        <f t="shared" si="18"/>
        <v>0</v>
      </c>
      <c r="AR30" s="18">
        <f t="shared" si="19"/>
        <v>57.507474659082611</v>
      </c>
      <c r="AS30" s="18">
        <f t="shared" si="20"/>
        <v>42.492525340917382</v>
      </c>
      <c r="AT30" s="19">
        <f t="shared" si="21"/>
        <v>5</v>
      </c>
    </row>
    <row r="31" spans="1:46">
      <c r="A31" s="18">
        <v>3</v>
      </c>
      <c r="B31" s="18">
        <v>3</v>
      </c>
      <c r="C31" s="18">
        <v>2</v>
      </c>
      <c r="D31" s="18">
        <v>0</v>
      </c>
      <c r="E31" s="18">
        <v>0</v>
      </c>
      <c r="F31" s="18">
        <v>38.9</v>
      </c>
      <c r="G31" s="18">
        <v>0.93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71.72</v>
      </c>
      <c r="P31" s="18">
        <v>0</v>
      </c>
      <c r="Q31" s="18">
        <v>1.26</v>
      </c>
      <c r="R31" s="18">
        <v>0</v>
      </c>
      <c r="S31" s="18">
        <v>0</v>
      </c>
      <c r="T31" s="18">
        <v>0</v>
      </c>
      <c r="U31" s="18">
        <v>0</v>
      </c>
      <c r="V31" s="18">
        <v>3</v>
      </c>
      <c r="W31" s="18">
        <v>3</v>
      </c>
      <c r="X31" s="18">
        <v>2</v>
      </c>
      <c r="Y31" s="19">
        <f t="shared" si="0"/>
        <v>112.81</v>
      </c>
      <c r="Z31" s="18">
        <f t="shared" si="2"/>
        <v>0</v>
      </c>
      <c r="AA31" s="18">
        <f t="shared" si="3"/>
        <v>0</v>
      </c>
      <c r="AB31" s="18">
        <f t="shared" si="4"/>
        <v>34.482758620689651</v>
      </c>
      <c r="AC31" s="18">
        <f t="shared" si="5"/>
        <v>0.82439500044322322</v>
      </c>
      <c r="AD31" s="18">
        <f t="shared" si="6"/>
        <v>0</v>
      </c>
      <c r="AE31" s="18">
        <f t="shared" si="7"/>
        <v>0</v>
      </c>
      <c r="AF31" s="18">
        <f t="shared" si="8"/>
        <v>0</v>
      </c>
      <c r="AG31" s="18">
        <f t="shared" si="9"/>
        <v>0</v>
      </c>
      <c r="AH31" s="18">
        <f t="shared" si="10"/>
        <v>0</v>
      </c>
      <c r="AI31" s="18">
        <f t="shared" si="11"/>
        <v>0</v>
      </c>
      <c r="AJ31" s="18">
        <f t="shared" si="12"/>
        <v>0</v>
      </c>
      <c r="AK31" s="18">
        <f t="shared" si="13"/>
        <v>63.57592412020211</v>
      </c>
      <c r="AL31" s="18">
        <f t="shared" si="14"/>
        <v>0</v>
      </c>
      <c r="AM31" s="18">
        <f t="shared" si="15"/>
        <v>1.116922258665012</v>
      </c>
      <c r="AN31" s="18">
        <f t="shared" si="16"/>
        <v>0</v>
      </c>
      <c r="AO31" s="18">
        <f t="shared" si="22"/>
        <v>0</v>
      </c>
      <c r="AP31" s="18">
        <f t="shared" si="17"/>
        <v>0</v>
      </c>
      <c r="AQ31" s="18">
        <f t="shared" si="18"/>
        <v>0</v>
      </c>
      <c r="AR31" s="18">
        <f t="shared" si="19"/>
        <v>63.57592412020211</v>
      </c>
      <c r="AS31" s="18">
        <f t="shared" si="20"/>
        <v>36.42407587979789</v>
      </c>
      <c r="AT31" s="19">
        <f t="shared" si="21"/>
        <v>4</v>
      </c>
    </row>
    <row r="32" spans="1:46">
      <c r="A32" s="18">
        <v>3</v>
      </c>
      <c r="B32" s="18">
        <v>4</v>
      </c>
      <c r="C32" s="18">
        <v>1</v>
      </c>
      <c r="D32" s="18">
        <f>(80.36-18.01)</f>
        <v>62.349999999999994</v>
      </c>
      <c r="E32" s="18">
        <f>(6.39-5.73)</f>
        <v>0.65999999999999925</v>
      </c>
      <c r="F32" s="18">
        <v>0</v>
      </c>
      <c r="G32" s="18">
        <v>0</v>
      </c>
      <c r="H32" s="18">
        <f>(6.11-5.73)</f>
        <v>0.37999999999999989</v>
      </c>
      <c r="I32" s="18">
        <v>0</v>
      </c>
      <c r="J32" s="18">
        <f>(7.17-5.73)</f>
        <v>1.4399999999999995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3</v>
      </c>
      <c r="W32" s="18">
        <v>4</v>
      </c>
      <c r="X32" s="18">
        <v>1</v>
      </c>
      <c r="Y32" s="19">
        <f t="shared" si="0"/>
        <v>64.83</v>
      </c>
      <c r="Z32" s="18">
        <f t="shared" si="2"/>
        <v>96.174610519821073</v>
      </c>
      <c r="AA32" s="18">
        <f t="shared" si="3"/>
        <v>1.0180472003701979</v>
      </c>
      <c r="AB32" s="18">
        <f t="shared" si="4"/>
        <v>0</v>
      </c>
      <c r="AC32" s="18">
        <f t="shared" si="5"/>
        <v>0</v>
      </c>
      <c r="AD32" s="18">
        <f t="shared" si="6"/>
        <v>0.58614838809193259</v>
      </c>
      <c r="AE32" s="18">
        <f t="shared" si="7"/>
        <v>0</v>
      </c>
      <c r="AF32" s="18">
        <f t="shared" si="8"/>
        <v>2.2211938917167973</v>
      </c>
      <c r="AG32" s="18">
        <f t="shared" si="9"/>
        <v>0</v>
      </c>
      <c r="AH32" s="18">
        <f t="shared" si="10"/>
        <v>0</v>
      </c>
      <c r="AI32" s="18">
        <f t="shared" si="11"/>
        <v>0</v>
      </c>
      <c r="AJ32" s="18">
        <f t="shared" si="12"/>
        <v>0</v>
      </c>
      <c r="AK32" s="18">
        <f t="shared" si="13"/>
        <v>0</v>
      </c>
      <c r="AL32" s="18">
        <f t="shared" si="14"/>
        <v>0</v>
      </c>
      <c r="AM32" s="18">
        <f t="shared" si="15"/>
        <v>0</v>
      </c>
      <c r="AN32" s="18">
        <f t="shared" si="16"/>
        <v>0</v>
      </c>
      <c r="AO32" s="18">
        <f t="shared" si="22"/>
        <v>0</v>
      </c>
      <c r="AP32" s="18">
        <f t="shared" si="17"/>
        <v>0</v>
      </c>
      <c r="AQ32" s="18">
        <f t="shared" si="18"/>
        <v>0</v>
      </c>
      <c r="AR32" s="18">
        <f t="shared" si="19"/>
        <v>98.395804411537867</v>
      </c>
      <c r="AS32" s="18">
        <f t="shared" si="20"/>
        <v>1.6041955884621304</v>
      </c>
      <c r="AT32" s="19">
        <f t="shared" si="21"/>
        <v>4</v>
      </c>
    </row>
    <row r="33" spans="1:46">
      <c r="A33" s="18">
        <v>3</v>
      </c>
      <c r="B33" s="18">
        <v>4</v>
      </c>
      <c r="C33" s="18">
        <v>2</v>
      </c>
      <c r="D33" s="18">
        <v>15.41</v>
      </c>
      <c r="E33" s="18">
        <v>4.03</v>
      </c>
      <c r="F33" s="18">
        <v>0</v>
      </c>
      <c r="G33" s="18">
        <v>8.77</v>
      </c>
      <c r="H33" s="18">
        <v>6.62</v>
      </c>
      <c r="I33" s="18">
        <v>0</v>
      </c>
      <c r="J33" s="18">
        <v>2.04</v>
      </c>
      <c r="K33" s="18">
        <v>0</v>
      </c>
      <c r="L33" s="18">
        <v>0</v>
      </c>
      <c r="M33" s="18">
        <v>0</v>
      </c>
      <c r="N33" s="18">
        <v>0.48</v>
      </c>
      <c r="O33" s="18">
        <v>22.08</v>
      </c>
      <c r="P33" s="18">
        <v>0.04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3</v>
      </c>
      <c r="W33" s="18">
        <v>4</v>
      </c>
      <c r="X33" s="18">
        <v>2</v>
      </c>
      <c r="Y33" s="19">
        <f t="shared" si="0"/>
        <v>59.469999999999992</v>
      </c>
      <c r="Z33" s="18">
        <f t="shared" si="2"/>
        <v>25.912224651084586</v>
      </c>
      <c r="AA33" s="18">
        <f t="shared" si="3"/>
        <v>6.7765259794854567</v>
      </c>
      <c r="AB33" s="18">
        <f t="shared" si="4"/>
        <v>0</v>
      </c>
      <c r="AC33" s="18">
        <f t="shared" si="5"/>
        <v>14.746931225828149</v>
      </c>
      <c r="AD33" s="18">
        <f t="shared" si="6"/>
        <v>11.131663023373131</v>
      </c>
      <c r="AE33" s="18">
        <f t="shared" si="7"/>
        <v>0</v>
      </c>
      <c r="AF33" s="18">
        <f t="shared" si="8"/>
        <v>3.4303009920968561</v>
      </c>
      <c r="AG33" s="18">
        <f t="shared" si="9"/>
        <v>0</v>
      </c>
      <c r="AH33" s="18">
        <f t="shared" si="10"/>
        <v>0</v>
      </c>
      <c r="AI33" s="18">
        <f t="shared" si="11"/>
        <v>0</v>
      </c>
      <c r="AJ33" s="18">
        <f t="shared" si="12"/>
        <v>0.80712964519926023</v>
      </c>
      <c r="AK33" s="18">
        <f t="shared" si="13"/>
        <v>37.127963679165973</v>
      </c>
      <c r="AL33" s="18">
        <f t="shared" si="14"/>
        <v>6.7260803766605023E-2</v>
      </c>
      <c r="AM33" s="18">
        <f t="shared" si="15"/>
        <v>0</v>
      </c>
      <c r="AN33" s="18">
        <f t="shared" si="16"/>
        <v>0</v>
      </c>
      <c r="AO33" s="18">
        <f t="shared" si="22"/>
        <v>0</v>
      </c>
      <c r="AP33" s="18">
        <f t="shared" si="17"/>
        <v>0</v>
      </c>
      <c r="AQ33" s="18">
        <f t="shared" si="18"/>
        <v>0</v>
      </c>
      <c r="AR33" s="18">
        <f t="shared" si="19"/>
        <v>67.277618967546672</v>
      </c>
      <c r="AS33" s="18">
        <f t="shared" si="20"/>
        <v>32.722381032453342</v>
      </c>
      <c r="AT33" s="19">
        <f t="shared" si="21"/>
        <v>8</v>
      </c>
    </row>
    <row r="34" spans="1:46">
      <c r="A34" s="18">
        <v>3</v>
      </c>
      <c r="B34" s="18">
        <v>5</v>
      </c>
      <c r="C34" s="18">
        <v>1</v>
      </c>
      <c r="D34" s="18">
        <f>(40.81-5.84)</f>
        <v>34.97</v>
      </c>
      <c r="E34" s="18">
        <f>(12.79-5.81)</f>
        <v>6.9799999999999995</v>
      </c>
      <c r="F34" s="18">
        <v>0.63</v>
      </c>
      <c r="G34" s="18">
        <v>1.18</v>
      </c>
      <c r="H34" s="18">
        <v>0.23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f>(24.95-5.87)</f>
        <v>19.079999999999998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3</v>
      </c>
      <c r="W34" s="18">
        <v>5</v>
      </c>
      <c r="X34" s="18">
        <v>1</v>
      </c>
      <c r="Y34" s="19">
        <f t="shared" si="0"/>
        <v>63.069999999999993</v>
      </c>
      <c r="Z34" s="18">
        <f t="shared" si="2"/>
        <v>55.446329475186303</v>
      </c>
      <c r="AA34" s="18">
        <f t="shared" si="3"/>
        <v>11.067068336768671</v>
      </c>
      <c r="AB34" s="18">
        <f t="shared" si="4"/>
        <v>0.99889012208657058</v>
      </c>
      <c r="AC34" s="18">
        <f t="shared" si="5"/>
        <v>1.8709370540669099</v>
      </c>
      <c r="AD34" s="18">
        <f t="shared" si="6"/>
        <v>0.36467417155541465</v>
      </c>
      <c r="AE34" s="18">
        <f t="shared" si="7"/>
        <v>0</v>
      </c>
      <c r="AF34" s="18">
        <f t="shared" si="8"/>
        <v>0</v>
      </c>
      <c r="AG34" s="18">
        <f t="shared" si="9"/>
        <v>0</v>
      </c>
      <c r="AH34" s="18">
        <f t="shared" si="10"/>
        <v>0</v>
      </c>
      <c r="AI34" s="18">
        <f t="shared" si="11"/>
        <v>0</v>
      </c>
      <c r="AJ34" s="18">
        <f t="shared" si="12"/>
        <v>0</v>
      </c>
      <c r="AK34" s="18">
        <f t="shared" si="13"/>
        <v>30.252100840336134</v>
      </c>
      <c r="AL34" s="18">
        <f t="shared" si="14"/>
        <v>0</v>
      </c>
      <c r="AM34" s="18">
        <f t="shared" si="15"/>
        <v>0</v>
      </c>
      <c r="AN34" s="18">
        <f t="shared" si="16"/>
        <v>0</v>
      </c>
      <c r="AO34" s="18">
        <f t="shared" si="22"/>
        <v>0</v>
      </c>
      <c r="AP34" s="18">
        <f t="shared" si="17"/>
        <v>0</v>
      </c>
      <c r="AQ34" s="18">
        <f t="shared" si="18"/>
        <v>0</v>
      </c>
      <c r="AR34" s="18">
        <f t="shared" si="19"/>
        <v>85.698430315522444</v>
      </c>
      <c r="AS34" s="18">
        <f t="shared" si="20"/>
        <v>14.301569684477565</v>
      </c>
      <c r="AT34" s="19">
        <f t="shared" si="21"/>
        <v>6</v>
      </c>
    </row>
    <row r="35" spans="1:46">
      <c r="A35" s="18">
        <v>3</v>
      </c>
      <c r="B35" s="18">
        <v>5</v>
      </c>
      <c r="C35" s="18">
        <v>2</v>
      </c>
      <c r="D35" s="18">
        <v>11.53</v>
      </c>
      <c r="E35" s="18">
        <v>3.3</v>
      </c>
      <c r="F35" s="18">
        <v>0</v>
      </c>
      <c r="G35" s="18">
        <v>0.17</v>
      </c>
      <c r="H35" s="18">
        <v>4.6399999999999997</v>
      </c>
      <c r="I35" s="18">
        <v>0</v>
      </c>
      <c r="J35" s="18">
        <v>7.73</v>
      </c>
      <c r="K35" s="18">
        <v>0</v>
      </c>
      <c r="L35" s="18">
        <v>0</v>
      </c>
      <c r="M35" s="18">
        <v>0</v>
      </c>
      <c r="N35" s="18">
        <v>0.47</v>
      </c>
      <c r="O35" s="18">
        <v>31.84</v>
      </c>
      <c r="P35" s="18">
        <v>0.05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3</v>
      </c>
      <c r="W35" s="18">
        <v>5</v>
      </c>
      <c r="X35" s="18">
        <v>2</v>
      </c>
      <c r="Y35" s="19">
        <f t="shared" si="0"/>
        <v>59.72999999999999</v>
      </c>
      <c r="Z35" s="18">
        <f t="shared" si="2"/>
        <v>19.303532563201074</v>
      </c>
      <c r="AA35" s="18">
        <f t="shared" si="3"/>
        <v>5.5248618784530388</v>
      </c>
      <c r="AB35" s="18">
        <f t="shared" si="4"/>
        <v>0</v>
      </c>
      <c r="AC35" s="18">
        <f t="shared" si="5"/>
        <v>0.28461409676879296</v>
      </c>
      <c r="AD35" s="18">
        <f t="shared" si="6"/>
        <v>7.768290641218818</v>
      </c>
      <c r="AE35" s="18">
        <f t="shared" si="7"/>
        <v>0</v>
      </c>
      <c r="AF35" s="18">
        <f t="shared" si="8"/>
        <v>12.941570400133939</v>
      </c>
      <c r="AG35" s="18">
        <f t="shared" si="9"/>
        <v>0</v>
      </c>
      <c r="AH35" s="18">
        <f t="shared" si="10"/>
        <v>0</v>
      </c>
      <c r="AI35" s="18">
        <f t="shared" si="11"/>
        <v>0</v>
      </c>
      <c r="AJ35" s="18">
        <f t="shared" si="12"/>
        <v>0.78687426753725109</v>
      </c>
      <c r="AK35" s="18">
        <f t="shared" si="13"/>
        <v>53.306546124225697</v>
      </c>
      <c r="AL35" s="18">
        <f t="shared" si="14"/>
        <v>8.3710028461409694E-2</v>
      </c>
      <c r="AM35" s="18">
        <f t="shared" si="15"/>
        <v>0</v>
      </c>
      <c r="AN35" s="18">
        <f t="shared" si="16"/>
        <v>0</v>
      </c>
      <c r="AO35" s="18">
        <f t="shared" si="22"/>
        <v>0</v>
      </c>
      <c r="AP35" s="18">
        <f t="shared" si="17"/>
        <v>0</v>
      </c>
      <c r="AQ35" s="18">
        <f t="shared" si="18"/>
        <v>0</v>
      </c>
      <c r="AR35" s="18">
        <f t="shared" si="19"/>
        <v>86.338523355097962</v>
      </c>
      <c r="AS35" s="18">
        <f t="shared" si="20"/>
        <v>13.661476644902059</v>
      </c>
      <c r="AT35" s="19">
        <f t="shared" si="21"/>
        <v>8</v>
      </c>
    </row>
    <row r="36" spans="1:46">
      <c r="A36" s="18">
        <v>3</v>
      </c>
      <c r="B36" s="18">
        <v>6</v>
      </c>
      <c r="C36" s="18">
        <v>1</v>
      </c>
      <c r="D36" s="18">
        <v>27.95</v>
      </c>
      <c r="E36" s="18">
        <v>7.06</v>
      </c>
      <c r="F36" s="18">
        <v>0</v>
      </c>
      <c r="G36" s="18">
        <v>0.11</v>
      </c>
      <c r="H36" s="18">
        <v>3.5</v>
      </c>
      <c r="I36" s="18">
        <v>0</v>
      </c>
      <c r="J36" s="18">
        <v>5.93</v>
      </c>
      <c r="K36" s="18">
        <v>0</v>
      </c>
      <c r="L36" s="18">
        <v>0</v>
      </c>
      <c r="M36" s="18">
        <v>0</v>
      </c>
      <c r="N36" s="18">
        <v>0</v>
      </c>
      <c r="O36" s="18">
        <v>11.12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3</v>
      </c>
      <c r="W36" s="18">
        <v>6</v>
      </c>
      <c r="X36" s="18">
        <v>1</v>
      </c>
      <c r="Y36" s="19">
        <f t="shared" si="0"/>
        <v>55.669999999999995</v>
      </c>
      <c r="Z36" s="18">
        <f t="shared" si="2"/>
        <v>50.206574456619371</v>
      </c>
      <c r="AA36" s="18">
        <f t="shared" si="3"/>
        <v>12.681875336806181</v>
      </c>
      <c r="AB36" s="18">
        <f t="shared" si="4"/>
        <v>0</v>
      </c>
      <c r="AC36" s="18">
        <f t="shared" si="5"/>
        <v>0.1975929585054787</v>
      </c>
      <c r="AD36" s="18">
        <f t="shared" si="6"/>
        <v>6.2870486797197787</v>
      </c>
      <c r="AE36" s="18">
        <f t="shared" si="7"/>
        <v>0</v>
      </c>
      <c r="AF36" s="18">
        <f t="shared" si="8"/>
        <v>10.652056763068082</v>
      </c>
      <c r="AG36" s="18">
        <f t="shared" si="9"/>
        <v>0</v>
      </c>
      <c r="AH36" s="18">
        <f t="shared" si="10"/>
        <v>0</v>
      </c>
      <c r="AI36" s="18">
        <f t="shared" si="11"/>
        <v>0</v>
      </c>
      <c r="AJ36" s="18">
        <f t="shared" si="12"/>
        <v>0</v>
      </c>
      <c r="AK36" s="18">
        <f t="shared" si="13"/>
        <v>19.974851805281123</v>
      </c>
      <c r="AL36" s="18">
        <f t="shared" si="14"/>
        <v>0</v>
      </c>
      <c r="AM36" s="18">
        <f t="shared" si="15"/>
        <v>0</v>
      </c>
      <c r="AN36" s="18">
        <f t="shared" si="16"/>
        <v>0</v>
      </c>
      <c r="AO36" s="18">
        <f t="shared" si="22"/>
        <v>0</v>
      </c>
      <c r="AP36" s="18">
        <f t="shared" si="17"/>
        <v>0</v>
      </c>
      <c r="AQ36" s="18">
        <f t="shared" si="18"/>
        <v>0</v>
      </c>
      <c r="AR36" s="18">
        <f t="shared" si="19"/>
        <v>80.833483024968572</v>
      </c>
      <c r="AS36" s="18">
        <f t="shared" si="20"/>
        <v>19.166516975031438</v>
      </c>
      <c r="AT36" s="19">
        <f t="shared" si="21"/>
        <v>6</v>
      </c>
    </row>
    <row r="37" spans="1:46">
      <c r="A37" s="18">
        <v>3</v>
      </c>
      <c r="B37" s="18">
        <v>6</v>
      </c>
      <c r="C37" s="18">
        <v>2</v>
      </c>
      <c r="D37" s="18">
        <f>(77.62-7.62)</f>
        <v>70</v>
      </c>
      <c r="E37" s="18">
        <v>3.36</v>
      </c>
      <c r="F37" s="18">
        <v>0</v>
      </c>
      <c r="G37" s="18">
        <f>(24.2-7.44)</f>
        <v>16.759999999999998</v>
      </c>
      <c r="H37" s="18">
        <v>1.06</v>
      </c>
      <c r="I37" s="18">
        <v>0</v>
      </c>
      <c r="J37" s="18">
        <v>4.17</v>
      </c>
      <c r="K37" s="18">
        <v>0</v>
      </c>
      <c r="L37" s="18">
        <v>0</v>
      </c>
      <c r="M37" s="18">
        <v>0</v>
      </c>
      <c r="N37" s="18">
        <v>0</v>
      </c>
      <c r="O37" s="18">
        <v>11.8</v>
      </c>
      <c r="P37" s="18">
        <v>0.15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3</v>
      </c>
      <c r="W37" s="18">
        <v>6</v>
      </c>
      <c r="X37" s="18">
        <v>2</v>
      </c>
      <c r="Y37" s="19">
        <f t="shared" si="0"/>
        <v>107.30000000000001</v>
      </c>
      <c r="Z37" s="18">
        <f t="shared" si="2"/>
        <v>65.237651444547978</v>
      </c>
      <c r="AA37" s="18">
        <f t="shared" si="3"/>
        <v>3.1314072693383035</v>
      </c>
      <c r="AB37" s="18">
        <f t="shared" si="4"/>
        <v>0</v>
      </c>
      <c r="AC37" s="18">
        <f t="shared" si="5"/>
        <v>15.619757688723201</v>
      </c>
      <c r="AD37" s="18">
        <f t="shared" si="6"/>
        <v>0.98788443616029809</v>
      </c>
      <c r="AE37" s="18">
        <f t="shared" si="7"/>
        <v>0</v>
      </c>
      <c r="AF37" s="18">
        <f t="shared" si="8"/>
        <v>3.8863000931966445</v>
      </c>
      <c r="AG37" s="18">
        <f t="shared" si="9"/>
        <v>0</v>
      </c>
      <c r="AH37" s="18">
        <f t="shared" si="10"/>
        <v>0</v>
      </c>
      <c r="AI37" s="18">
        <f t="shared" si="11"/>
        <v>0</v>
      </c>
      <c r="AJ37" s="18">
        <f t="shared" si="12"/>
        <v>0</v>
      </c>
      <c r="AK37" s="18">
        <f t="shared" si="13"/>
        <v>10.997204100652375</v>
      </c>
      <c r="AL37" s="18">
        <f t="shared" si="14"/>
        <v>0.13979496738117425</v>
      </c>
      <c r="AM37" s="18">
        <f t="shared" si="15"/>
        <v>0</v>
      </c>
      <c r="AN37" s="18">
        <f t="shared" si="16"/>
        <v>0</v>
      </c>
      <c r="AO37" s="18">
        <f t="shared" si="22"/>
        <v>0</v>
      </c>
      <c r="AP37" s="18">
        <f t="shared" si="17"/>
        <v>0</v>
      </c>
      <c r="AQ37" s="18">
        <f t="shared" si="18"/>
        <v>0</v>
      </c>
      <c r="AR37" s="18">
        <f t="shared" si="19"/>
        <v>80.121155638396999</v>
      </c>
      <c r="AS37" s="18">
        <f t="shared" si="20"/>
        <v>19.878844361602976</v>
      </c>
      <c r="AT37" s="19">
        <f t="shared" si="21"/>
        <v>7</v>
      </c>
    </row>
    <row r="38" spans="1:46">
      <c r="A38" s="18">
        <v>4</v>
      </c>
      <c r="B38" s="18">
        <v>1</v>
      </c>
      <c r="C38" s="18">
        <v>1</v>
      </c>
      <c r="D38" s="18">
        <f>(80.23-17.92)</f>
        <v>62.31</v>
      </c>
      <c r="E38" s="18">
        <f>(20.9-5.84)</f>
        <v>15.059999999999999</v>
      </c>
      <c r="F38" s="18">
        <v>0</v>
      </c>
      <c r="G38" s="18">
        <v>0</v>
      </c>
      <c r="H38" s="18">
        <v>1.62</v>
      </c>
      <c r="I38" s="18">
        <v>0</v>
      </c>
      <c r="J38" s="18">
        <v>3.24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0.11</v>
      </c>
      <c r="U38" s="18">
        <v>0</v>
      </c>
      <c r="V38" s="18">
        <v>4</v>
      </c>
      <c r="W38" s="18">
        <v>1</v>
      </c>
      <c r="X38" s="18">
        <v>1</v>
      </c>
      <c r="Y38" s="19">
        <f t="shared" si="0"/>
        <v>82.34</v>
      </c>
      <c r="Z38" s="18">
        <f t="shared" si="2"/>
        <v>75.674034491134321</v>
      </c>
      <c r="AA38" s="18">
        <f t="shared" si="3"/>
        <v>18.290017002671846</v>
      </c>
      <c r="AB38" s="18">
        <f t="shared" si="4"/>
        <v>0</v>
      </c>
      <c r="AC38" s="18">
        <f t="shared" si="5"/>
        <v>0</v>
      </c>
      <c r="AD38" s="18">
        <f t="shared" si="6"/>
        <v>1.9674520281758561</v>
      </c>
      <c r="AE38" s="18">
        <f t="shared" si="7"/>
        <v>0</v>
      </c>
      <c r="AF38" s="18">
        <f t="shared" si="8"/>
        <v>3.9349040563517121</v>
      </c>
      <c r="AG38" s="18">
        <f t="shared" si="9"/>
        <v>0</v>
      </c>
      <c r="AH38" s="18">
        <f t="shared" si="10"/>
        <v>0</v>
      </c>
      <c r="AI38" s="18">
        <f t="shared" si="11"/>
        <v>0</v>
      </c>
      <c r="AJ38" s="18">
        <f t="shared" si="12"/>
        <v>0</v>
      </c>
      <c r="AK38" s="18">
        <f t="shared" si="13"/>
        <v>0</v>
      </c>
      <c r="AL38" s="18">
        <f t="shared" si="14"/>
        <v>0</v>
      </c>
      <c r="AM38" s="18">
        <f t="shared" si="15"/>
        <v>0</v>
      </c>
      <c r="AN38" s="18">
        <f t="shared" si="16"/>
        <v>0</v>
      </c>
      <c r="AO38" s="18">
        <f t="shared" si="22"/>
        <v>0</v>
      </c>
      <c r="AP38" s="18">
        <f t="shared" si="17"/>
        <v>0.13359242166626184</v>
      </c>
      <c r="AQ38" s="18">
        <f t="shared" si="18"/>
        <v>0</v>
      </c>
      <c r="AR38" s="18">
        <f t="shared" si="19"/>
        <v>79.608938547486034</v>
      </c>
      <c r="AS38" s="18">
        <f t="shared" si="20"/>
        <v>20.391061452513963</v>
      </c>
      <c r="AT38" s="19">
        <f t="shared" si="21"/>
        <v>5</v>
      </c>
    </row>
    <row r="39" spans="1:46">
      <c r="A39" s="18">
        <v>4</v>
      </c>
      <c r="B39" s="18">
        <v>1</v>
      </c>
      <c r="C39" s="18">
        <v>2</v>
      </c>
      <c r="D39" s="18">
        <f>(60.82-15.78)</f>
        <v>45.04</v>
      </c>
      <c r="E39" s="18">
        <f>(26.87-5.88)</f>
        <v>20.990000000000002</v>
      </c>
      <c r="F39" s="18">
        <v>0</v>
      </c>
      <c r="G39" s="18">
        <v>0</v>
      </c>
      <c r="H39" s="18">
        <v>2.5</v>
      </c>
      <c r="I39" s="18">
        <v>0</v>
      </c>
      <c r="J39" s="18">
        <v>0.32</v>
      </c>
      <c r="K39" s="18">
        <v>0</v>
      </c>
      <c r="L39" s="18">
        <v>0</v>
      </c>
      <c r="M39" s="18">
        <v>0</v>
      </c>
      <c r="N39" s="18">
        <v>2.41</v>
      </c>
      <c r="O39" s="18">
        <f>(29.06-5.81)</f>
        <v>23.25</v>
      </c>
      <c r="P39" s="18">
        <v>0</v>
      </c>
      <c r="Q39" s="18">
        <v>0</v>
      </c>
      <c r="R39" s="18">
        <v>0.56000000000000005</v>
      </c>
      <c r="S39" s="18">
        <v>0</v>
      </c>
      <c r="T39" s="18">
        <v>0.02</v>
      </c>
      <c r="U39" s="18">
        <v>0</v>
      </c>
      <c r="V39" s="18">
        <v>4</v>
      </c>
      <c r="W39" s="18">
        <v>1</v>
      </c>
      <c r="X39" s="18">
        <v>2</v>
      </c>
      <c r="Y39" s="19">
        <f t="shared" si="0"/>
        <v>95.089999999999989</v>
      </c>
      <c r="Z39" s="18">
        <f t="shared" si="2"/>
        <v>47.365653591334528</v>
      </c>
      <c r="AA39" s="18">
        <f t="shared" si="3"/>
        <v>22.07382479756021</v>
      </c>
      <c r="AB39" s="18">
        <f t="shared" si="4"/>
        <v>0</v>
      </c>
      <c r="AC39" s="18">
        <f t="shared" si="5"/>
        <v>0</v>
      </c>
      <c r="AD39" s="18">
        <f t="shared" si="6"/>
        <v>2.6290882322010729</v>
      </c>
      <c r="AE39" s="18">
        <f t="shared" si="7"/>
        <v>0</v>
      </c>
      <c r="AF39" s="18">
        <f t="shared" si="8"/>
        <v>0.33652329372173734</v>
      </c>
      <c r="AG39" s="18">
        <f t="shared" si="9"/>
        <v>0</v>
      </c>
      <c r="AH39" s="18">
        <f t="shared" si="10"/>
        <v>0</v>
      </c>
      <c r="AI39" s="18">
        <f t="shared" si="11"/>
        <v>0</v>
      </c>
      <c r="AJ39" s="18">
        <f t="shared" si="12"/>
        <v>2.5344410558418344</v>
      </c>
      <c r="AK39" s="18">
        <f t="shared" si="13"/>
        <v>24.450520559469979</v>
      </c>
      <c r="AL39" s="18">
        <f t="shared" si="14"/>
        <v>0</v>
      </c>
      <c r="AM39" s="18">
        <f t="shared" si="15"/>
        <v>0</v>
      </c>
      <c r="AN39" s="18">
        <f t="shared" si="16"/>
        <v>0.58891576401304047</v>
      </c>
      <c r="AO39" s="18">
        <f t="shared" si="22"/>
        <v>0</v>
      </c>
      <c r="AP39" s="18">
        <f t="shared" si="17"/>
        <v>2.1032705857608584E-2</v>
      </c>
      <c r="AQ39" s="18">
        <f t="shared" si="18"/>
        <v>0</v>
      </c>
      <c r="AR39" s="18">
        <f t="shared" si="19"/>
        <v>74.687138500368079</v>
      </c>
      <c r="AS39" s="18">
        <f t="shared" si="20"/>
        <v>25.312861499631932</v>
      </c>
      <c r="AT39" s="19">
        <f t="shared" si="21"/>
        <v>8</v>
      </c>
    </row>
    <row r="40" spans="1:46">
      <c r="A40" s="18">
        <v>4</v>
      </c>
      <c r="B40" s="18">
        <v>2</v>
      </c>
      <c r="C40" s="18">
        <v>1</v>
      </c>
      <c r="D40" s="18">
        <v>0</v>
      </c>
      <c r="E40" s="18">
        <v>0</v>
      </c>
      <c r="F40" s="18">
        <f>(101.86-17.9)</f>
        <v>83.960000000000008</v>
      </c>
      <c r="G40" s="18">
        <v>1.7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>(50.77-17.89)</f>
        <v>32.880000000000003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4</v>
      </c>
      <c r="W40" s="18">
        <v>2</v>
      </c>
      <c r="X40" s="18">
        <v>1</v>
      </c>
      <c r="Y40" s="19">
        <f t="shared" si="0"/>
        <v>118.54000000000002</v>
      </c>
      <c r="Z40" s="18">
        <f t="shared" si="2"/>
        <v>0</v>
      </c>
      <c r="AA40" s="18">
        <f t="shared" si="3"/>
        <v>0</v>
      </c>
      <c r="AB40" s="18">
        <f t="shared" si="4"/>
        <v>70.828412350261502</v>
      </c>
      <c r="AC40" s="18">
        <f t="shared" si="5"/>
        <v>1.4341150666441704</v>
      </c>
      <c r="AD40" s="18">
        <f t="shared" si="6"/>
        <v>0</v>
      </c>
      <c r="AE40" s="18">
        <f t="shared" si="7"/>
        <v>0</v>
      </c>
      <c r="AF40" s="18">
        <f t="shared" si="8"/>
        <v>0</v>
      </c>
      <c r="AG40" s="18">
        <f t="shared" si="9"/>
        <v>0</v>
      </c>
      <c r="AH40" s="18">
        <f t="shared" si="10"/>
        <v>0</v>
      </c>
      <c r="AI40" s="18">
        <f t="shared" si="11"/>
        <v>0</v>
      </c>
      <c r="AJ40" s="18">
        <f t="shared" si="12"/>
        <v>0</v>
      </c>
      <c r="AK40" s="18">
        <f t="shared" si="13"/>
        <v>27.737472583094313</v>
      </c>
      <c r="AL40" s="18">
        <f t="shared" si="14"/>
        <v>0</v>
      </c>
      <c r="AM40" s="18">
        <f t="shared" si="15"/>
        <v>0</v>
      </c>
      <c r="AN40" s="18">
        <f t="shared" si="16"/>
        <v>0</v>
      </c>
      <c r="AO40" s="18">
        <f t="shared" si="22"/>
        <v>0</v>
      </c>
      <c r="AP40" s="18">
        <f t="shared" si="17"/>
        <v>0</v>
      </c>
      <c r="AQ40" s="18">
        <f t="shared" si="18"/>
        <v>0</v>
      </c>
      <c r="AR40" s="18">
        <f t="shared" si="19"/>
        <v>27.737472583094313</v>
      </c>
      <c r="AS40" s="18">
        <f t="shared" si="20"/>
        <v>72.262527416905669</v>
      </c>
      <c r="AT40" s="19">
        <f t="shared" si="21"/>
        <v>3</v>
      </c>
    </row>
    <row r="41" spans="1:46">
      <c r="A41" s="18">
        <v>4</v>
      </c>
      <c r="B41" s="18">
        <v>2</v>
      </c>
      <c r="C41" s="18">
        <v>2</v>
      </c>
      <c r="D41" s="18">
        <v>0</v>
      </c>
      <c r="E41" s="18">
        <v>0</v>
      </c>
      <c r="F41" s="18">
        <v>77.459999999999994</v>
      </c>
      <c r="G41" s="18">
        <v>1.76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44.34</v>
      </c>
      <c r="P41" s="18">
        <v>0</v>
      </c>
      <c r="Q41" s="18">
        <v>0.04</v>
      </c>
      <c r="R41" s="18">
        <v>0</v>
      </c>
      <c r="S41" s="18">
        <v>0</v>
      </c>
      <c r="T41" s="18">
        <v>0</v>
      </c>
      <c r="U41" s="18">
        <v>0</v>
      </c>
      <c r="V41" s="18">
        <v>4</v>
      </c>
      <c r="W41" s="18">
        <v>2</v>
      </c>
      <c r="X41" s="18">
        <v>2</v>
      </c>
      <c r="Y41" s="19">
        <f t="shared" si="0"/>
        <v>123.60000000000001</v>
      </c>
      <c r="Z41" s="18">
        <f t="shared" si="2"/>
        <v>0</v>
      </c>
      <c r="AA41" s="18">
        <f t="shared" si="3"/>
        <v>0</v>
      </c>
      <c r="AB41" s="18">
        <f t="shared" si="4"/>
        <v>62.669902912621346</v>
      </c>
      <c r="AC41" s="18">
        <f t="shared" si="5"/>
        <v>1.4239482200647249</v>
      </c>
      <c r="AD41" s="18">
        <f t="shared" si="6"/>
        <v>0</v>
      </c>
      <c r="AE41" s="18">
        <f t="shared" si="7"/>
        <v>0</v>
      </c>
      <c r="AF41" s="18">
        <f t="shared" si="8"/>
        <v>0</v>
      </c>
      <c r="AG41" s="18">
        <f t="shared" si="9"/>
        <v>0</v>
      </c>
      <c r="AH41" s="18">
        <f t="shared" si="10"/>
        <v>0</v>
      </c>
      <c r="AI41" s="18">
        <f t="shared" si="11"/>
        <v>0</v>
      </c>
      <c r="AJ41" s="18">
        <f t="shared" si="12"/>
        <v>0</v>
      </c>
      <c r="AK41" s="18">
        <f t="shared" si="13"/>
        <v>35.873786407766985</v>
      </c>
      <c r="AL41" s="18">
        <f t="shared" si="14"/>
        <v>0</v>
      </c>
      <c r="AM41" s="18">
        <f t="shared" si="15"/>
        <v>3.2362459546925564E-2</v>
      </c>
      <c r="AN41" s="18">
        <f t="shared" si="16"/>
        <v>0</v>
      </c>
      <c r="AO41" s="18">
        <f t="shared" si="22"/>
        <v>0</v>
      </c>
      <c r="AP41" s="18">
        <f t="shared" si="17"/>
        <v>0</v>
      </c>
      <c r="AQ41" s="18">
        <f t="shared" si="18"/>
        <v>0</v>
      </c>
      <c r="AR41" s="18">
        <f t="shared" si="19"/>
        <v>35.873786407766985</v>
      </c>
      <c r="AS41" s="18">
        <f t="shared" si="20"/>
        <v>64.126213592233</v>
      </c>
      <c r="AT41" s="19">
        <f t="shared" si="21"/>
        <v>4</v>
      </c>
    </row>
    <row r="42" spans="1:46">
      <c r="A42" s="18">
        <v>4</v>
      </c>
      <c r="B42" s="18">
        <v>3</v>
      </c>
      <c r="C42" s="18">
        <v>1</v>
      </c>
      <c r="D42" s="18">
        <v>0</v>
      </c>
      <c r="E42" s="18">
        <v>0</v>
      </c>
      <c r="F42" s="18">
        <f>(12.47-5.83)</f>
        <v>6.6400000000000006</v>
      </c>
      <c r="G42" s="18">
        <v>0.75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26.72</v>
      </c>
      <c r="O42" s="18">
        <f>(63.99-17.81)</f>
        <v>46.180000000000007</v>
      </c>
      <c r="P42" s="18">
        <v>0</v>
      </c>
      <c r="Q42" s="18">
        <v>0</v>
      </c>
      <c r="R42" s="18">
        <v>0</v>
      </c>
      <c r="S42" s="18">
        <v>0.09</v>
      </c>
      <c r="T42" s="18">
        <v>0</v>
      </c>
      <c r="U42" s="18">
        <v>0</v>
      </c>
      <c r="V42" s="18">
        <v>4</v>
      </c>
      <c r="W42" s="18">
        <v>3</v>
      </c>
      <c r="X42" s="18">
        <v>1</v>
      </c>
      <c r="Y42" s="19">
        <f t="shared" si="0"/>
        <v>80.38000000000001</v>
      </c>
      <c r="Z42" s="18">
        <f t="shared" si="2"/>
        <v>0</v>
      </c>
      <c r="AA42" s="18">
        <f t="shared" si="3"/>
        <v>0</v>
      </c>
      <c r="AB42" s="18">
        <f t="shared" si="4"/>
        <v>8.2607613834287132</v>
      </c>
      <c r="AC42" s="18">
        <f t="shared" si="5"/>
        <v>0.93306792734511068</v>
      </c>
      <c r="AD42" s="18">
        <f t="shared" si="6"/>
        <v>0</v>
      </c>
      <c r="AE42" s="18">
        <f t="shared" si="7"/>
        <v>0</v>
      </c>
      <c r="AF42" s="18">
        <f t="shared" si="8"/>
        <v>0</v>
      </c>
      <c r="AG42" s="18">
        <f t="shared" si="9"/>
        <v>0</v>
      </c>
      <c r="AH42" s="18">
        <f t="shared" si="10"/>
        <v>0</v>
      </c>
      <c r="AI42" s="18">
        <f t="shared" si="11"/>
        <v>0</v>
      </c>
      <c r="AJ42" s="18">
        <f t="shared" si="12"/>
        <v>33.242100024881807</v>
      </c>
      <c r="AK42" s="18">
        <f t="shared" si="13"/>
        <v>57.452102513062954</v>
      </c>
      <c r="AL42" s="18">
        <f t="shared" si="14"/>
        <v>0</v>
      </c>
      <c r="AM42" s="18">
        <f t="shared" si="15"/>
        <v>0</v>
      </c>
      <c r="AN42" s="18">
        <f t="shared" si="16"/>
        <v>0</v>
      </c>
      <c r="AO42" s="18">
        <f t="shared" si="22"/>
        <v>0.11196815128141327</v>
      </c>
      <c r="AP42" s="18">
        <f t="shared" si="17"/>
        <v>0</v>
      </c>
      <c r="AQ42" s="18">
        <f t="shared" si="18"/>
        <v>0</v>
      </c>
      <c r="AR42" s="18">
        <f t="shared" si="19"/>
        <v>90.694202537944761</v>
      </c>
      <c r="AS42" s="18">
        <f t="shared" si="20"/>
        <v>9.3057974620552368</v>
      </c>
      <c r="AT42" s="19">
        <f t="shared" si="21"/>
        <v>5</v>
      </c>
    </row>
    <row r="43" spans="1:46">
      <c r="A43" s="18">
        <v>4</v>
      </c>
      <c r="B43" s="18">
        <v>3</v>
      </c>
      <c r="C43" s="18">
        <v>2</v>
      </c>
      <c r="D43" s="18">
        <v>0</v>
      </c>
      <c r="E43" s="18">
        <v>0</v>
      </c>
      <c r="F43" s="18">
        <f>(47.84-17.82)</f>
        <v>30.020000000000003</v>
      </c>
      <c r="G43" s="18">
        <v>2.02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f>(54.61-17.87)</f>
        <v>36.739999999999995</v>
      </c>
      <c r="O43" s="18">
        <f>(86.04-17.89)</f>
        <v>68.150000000000006</v>
      </c>
      <c r="P43" s="18">
        <v>0</v>
      </c>
      <c r="Q43" s="18">
        <v>0.47</v>
      </c>
      <c r="R43" s="18">
        <v>0</v>
      </c>
      <c r="S43" s="18">
        <v>0</v>
      </c>
      <c r="T43" s="18">
        <v>0</v>
      </c>
      <c r="U43" s="18">
        <v>0.05</v>
      </c>
      <c r="V43" s="18">
        <v>4</v>
      </c>
      <c r="W43" s="18">
        <v>3</v>
      </c>
      <c r="X43" s="18">
        <v>2</v>
      </c>
      <c r="Y43" s="19">
        <f t="shared" si="0"/>
        <v>137.45000000000002</v>
      </c>
      <c r="Z43" s="18">
        <f t="shared" si="2"/>
        <v>0</v>
      </c>
      <c r="AA43" s="18">
        <f t="shared" si="3"/>
        <v>0</v>
      </c>
      <c r="AB43" s="18">
        <f t="shared" si="4"/>
        <v>21.840669334303385</v>
      </c>
      <c r="AC43" s="18">
        <f t="shared" si="5"/>
        <v>1.4696253182975625</v>
      </c>
      <c r="AD43" s="18">
        <f t="shared" si="6"/>
        <v>0</v>
      </c>
      <c r="AE43" s="18">
        <f t="shared" si="7"/>
        <v>0</v>
      </c>
      <c r="AF43" s="18">
        <f t="shared" si="8"/>
        <v>0</v>
      </c>
      <c r="AG43" s="18">
        <f t="shared" si="9"/>
        <v>0</v>
      </c>
      <c r="AH43" s="18">
        <f t="shared" si="10"/>
        <v>0</v>
      </c>
      <c r="AI43" s="18">
        <f t="shared" si="11"/>
        <v>0</v>
      </c>
      <c r="AJ43" s="18">
        <f t="shared" si="12"/>
        <v>26.729719898144772</v>
      </c>
      <c r="AK43" s="18">
        <f t="shared" si="13"/>
        <v>49.581666060385594</v>
      </c>
      <c r="AL43" s="18">
        <f t="shared" si="14"/>
        <v>0</v>
      </c>
      <c r="AM43" s="18">
        <f t="shared" si="15"/>
        <v>0.34194252455438334</v>
      </c>
      <c r="AN43" s="18">
        <f t="shared" si="16"/>
        <v>0</v>
      </c>
      <c r="AO43" s="18">
        <f t="shared" si="22"/>
        <v>0</v>
      </c>
      <c r="AP43" s="18">
        <f t="shared" si="17"/>
        <v>0</v>
      </c>
      <c r="AQ43" s="18">
        <f t="shared" si="18"/>
        <v>3.6376864314296105E-2</v>
      </c>
      <c r="AR43" s="18">
        <f t="shared" si="19"/>
        <v>76.347762822844658</v>
      </c>
      <c r="AS43" s="18">
        <f t="shared" si="20"/>
        <v>23.652237177155332</v>
      </c>
      <c r="AT43" s="19">
        <f t="shared" si="21"/>
        <v>6</v>
      </c>
    </row>
    <row r="44" spans="1:46">
      <c r="A44" s="18">
        <v>4</v>
      </c>
      <c r="B44" s="18">
        <v>4</v>
      </c>
      <c r="C44" s="18">
        <v>1</v>
      </c>
      <c r="D44" s="18">
        <v>41.29</v>
      </c>
      <c r="E44" s="18">
        <v>12.35</v>
      </c>
      <c r="F44" s="18">
        <v>0</v>
      </c>
      <c r="G44" s="18">
        <v>0</v>
      </c>
      <c r="H44" s="18">
        <v>0.63</v>
      </c>
      <c r="I44" s="18">
        <v>0</v>
      </c>
      <c r="J44" s="18">
        <v>0.33</v>
      </c>
      <c r="K44" s="18">
        <v>0</v>
      </c>
      <c r="L44" s="18">
        <v>0</v>
      </c>
      <c r="M44" s="18">
        <v>0</v>
      </c>
      <c r="N44" s="18">
        <v>1.26</v>
      </c>
      <c r="O44" s="18">
        <v>12.25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4</v>
      </c>
      <c r="W44" s="18">
        <v>4</v>
      </c>
      <c r="X44" s="18">
        <v>1</v>
      </c>
      <c r="Y44" s="19">
        <f t="shared" si="0"/>
        <v>68.11</v>
      </c>
      <c r="Z44" s="18">
        <f t="shared" si="2"/>
        <v>60.622522390251063</v>
      </c>
      <c r="AA44" s="18">
        <f t="shared" si="3"/>
        <v>18.132432829246806</v>
      </c>
      <c r="AB44" s="18">
        <f t="shared" si="4"/>
        <v>0</v>
      </c>
      <c r="AC44" s="18">
        <f t="shared" si="5"/>
        <v>0</v>
      </c>
      <c r="AD44" s="18">
        <f t="shared" si="6"/>
        <v>0.92497430626927035</v>
      </c>
      <c r="AE44" s="18">
        <f t="shared" si="7"/>
        <v>0</v>
      </c>
      <c r="AF44" s="18">
        <f t="shared" si="8"/>
        <v>0.48451035090295114</v>
      </c>
      <c r="AG44" s="18">
        <f t="shared" si="9"/>
        <v>0</v>
      </c>
      <c r="AH44" s="18">
        <f t="shared" si="10"/>
        <v>0</v>
      </c>
      <c r="AI44" s="18">
        <f t="shared" si="11"/>
        <v>0</v>
      </c>
      <c r="AJ44" s="18">
        <f t="shared" si="12"/>
        <v>1.8499486125385407</v>
      </c>
      <c r="AK44" s="18">
        <f t="shared" si="13"/>
        <v>17.985611510791365</v>
      </c>
      <c r="AL44" s="18">
        <f t="shared" si="14"/>
        <v>0</v>
      </c>
      <c r="AM44" s="18">
        <f t="shared" si="15"/>
        <v>0</v>
      </c>
      <c r="AN44" s="18">
        <f t="shared" si="16"/>
        <v>0</v>
      </c>
      <c r="AO44" s="18">
        <f t="shared" si="22"/>
        <v>0</v>
      </c>
      <c r="AP44" s="18">
        <f t="shared" si="17"/>
        <v>0</v>
      </c>
      <c r="AQ44" s="18">
        <f t="shared" si="18"/>
        <v>0</v>
      </c>
      <c r="AR44" s="18">
        <f t="shared" si="19"/>
        <v>80.942592864483913</v>
      </c>
      <c r="AS44" s="18">
        <f t="shared" si="20"/>
        <v>19.057407135516076</v>
      </c>
      <c r="AT44" s="19">
        <f t="shared" si="21"/>
        <v>6</v>
      </c>
    </row>
    <row r="45" spans="1:46">
      <c r="A45" s="18">
        <v>4</v>
      </c>
      <c r="B45" s="18">
        <v>4</v>
      </c>
      <c r="C45" s="18">
        <v>2</v>
      </c>
      <c r="D45" s="18">
        <f>(61.07-17.86)</f>
        <v>43.21</v>
      </c>
      <c r="E45" s="18">
        <f>(18.87-5.83)</f>
        <v>13.040000000000001</v>
      </c>
      <c r="F45" s="18">
        <v>0</v>
      </c>
      <c r="G45" s="18">
        <v>0</v>
      </c>
      <c r="H45" s="18">
        <v>0.87</v>
      </c>
      <c r="I45" s="18">
        <v>0</v>
      </c>
      <c r="J45" s="18">
        <v>8.82</v>
      </c>
      <c r="K45" s="18">
        <v>0</v>
      </c>
      <c r="L45" s="18">
        <v>0</v>
      </c>
      <c r="M45" s="18">
        <v>0</v>
      </c>
      <c r="N45" s="18">
        <v>0.76</v>
      </c>
      <c r="O45" s="18">
        <f>(67.47-19.94)</f>
        <v>47.53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4</v>
      </c>
      <c r="W45" s="18">
        <v>4</v>
      </c>
      <c r="X45" s="18">
        <v>2</v>
      </c>
      <c r="Y45" s="19">
        <f t="shared" si="0"/>
        <v>114.23</v>
      </c>
      <c r="Z45" s="18">
        <f t="shared" si="2"/>
        <v>37.827190755493298</v>
      </c>
      <c r="AA45" s="18">
        <f t="shared" si="3"/>
        <v>11.41556508798039</v>
      </c>
      <c r="AB45" s="18">
        <f t="shared" si="4"/>
        <v>0</v>
      </c>
      <c r="AC45" s="18">
        <f t="shared" si="5"/>
        <v>0</v>
      </c>
      <c r="AD45" s="18">
        <f t="shared" si="6"/>
        <v>0.76162129037905979</v>
      </c>
      <c r="AE45" s="18">
        <f t="shared" si="7"/>
        <v>0</v>
      </c>
      <c r="AF45" s="18">
        <f t="shared" si="8"/>
        <v>7.7212641162566751</v>
      </c>
      <c r="AG45" s="18">
        <f t="shared" si="9"/>
        <v>0</v>
      </c>
      <c r="AH45" s="18">
        <f t="shared" si="10"/>
        <v>0</v>
      </c>
      <c r="AI45" s="18">
        <f t="shared" si="11"/>
        <v>0</v>
      </c>
      <c r="AJ45" s="18">
        <f t="shared" si="12"/>
        <v>0.66532434561848897</v>
      </c>
      <c r="AK45" s="18">
        <f t="shared" si="13"/>
        <v>41.60903440427208</v>
      </c>
      <c r="AL45" s="18">
        <f t="shared" si="14"/>
        <v>0</v>
      </c>
      <c r="AM45" s="18">
        <f t="shared" si="15"/>
        <v>0</v>
      </c>
      <c r="AN45" s="18">
        <f t="shared" si="16"/>
        <v>0</v>
      </c>
      <c r="AO45" s="18">
        <f t="shared" si="22"/>
        <v>0</v>
      </c>
      <c r="AP45" s="18">
        <f t="shared" si="17"/>
        <v>0</v>
      </c>
      <c r="AQ45" s="18">
        <f t="shared" si="18"/>
        <v>0</v>
      </c>
      <c r="AR45" s="18">
        <f t="shared" si="19"/>
        <v>87.822813621640535</v>
      </c>
      <c r="AS45" s="18">
        <f t="shared" si="20"/>
        <v>12.177186378359449</v>
      </c>
      <c r="AT45" s="19">
        <f t="shared" si="21"/>
        <v>6</v>
      </c>
    </row>
    <row r="46" spans="1:46">
      <c r="A46" s="18">
        <v>4</v>
      </c>
      <c r="B46" s="18">
        <v>5</v>
      </c>
      <c r="C46" s="18">
        <v>1</v>
      </c>
      <c r="D46" s="18">
        <v>6.88</v>
      </c>
      <c r="E46" s="18">
        <v>1</v>
      </c>
      <c r="F46" s="18">
        <v>7.47</v>
      </c>
      <c r="G46" s="18">
        <v>1.8</v>
      </c>
      <c r="H46" s="18">
        <v>0.78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5.97</v>
      </c>
      <c r="O46" s="18">
        <f>(79.3-17.87)</f>
        <v>61.429999999999993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4</v>
      </c>
      <c r="W46" s="18">
        <v>5</v>
      </c>
      <c r="X46" s="18">
        <v>1</v>
      </c>
      <c r="Y46" s="19">
        <f t="shared" si="0"/>
        <v>85.329999999999984</v>
      </c>
      <c r="Z46" s="18">
        <f t="shared" si="2"/>
        <v>8.0628149537091307</v>
      </c>
      <c r="AA46" s="18">
        <f t="shared" si="3"/>
        <v>1.1719207781553971</v>
      </c>
      <c r="AB46" s="18">
        <f t="shared" si="4"/>
        <v>8.7542482128208139</v>
      </c>
      <c r="AC46" s="18">
        <f t="shared" si="5"/>
        <v>2.1094574006797142</v>
      </c>
      <c r="AD46" s="18">
        <f t="shared" si="6"/>
        <v>0.91409820696120958</v>
      </c>
      <c r="AE46" s="18">
        <f t="shared" si="7"/>
        <v>0</v>
      </c>
      <c r="AF46" s="18">
        <f t="shared" si="8"/>
        <v>0</v>
      </c>
      <c r="AG46" s="18">
        <f t="shared" si="9"/>
        <v>0</v>
      </c>
      <c r="AH46" s="18">
        <f t="shared" si="10"/>
        <v>0</v>
      </c>
      <c r="AI46" s="18">
        <f t="shared" si="11"/>
        <v>0</v>
      </c>
      <c r="AJ46" s="18">
        <f t="shared" si="12"/>
        <v>6.9963670455877187</v>
      </c>
      <c r="AK46" s="18">
        <f t="shared" si="13"/>
        <v>71.991093402086022</v>
      </c>
      <c r="AL46" s="18">
        <f t="shared" si="14"/>
        <v>0</v>
      </c>
      <c r="AM46" s="18">
        <f t="shared" si="15"/>
        <v>0</v>
      </c>
      <c r="AN46" s="18">
        <f t="shared" si="16"/>
        <v>0</v>
      </c>
      <c r="AO46" s="18">
        <f t="shared" si="22"/>
        <v>0</v>
      </c>
      <c r="AP46" s="18">
        <f t="shared" si="17"/>
        <v>0</v>
      </c>
      <c r="AQ46" s="18">
        <f t="shared" si="18"/>
        <v>0</v>
      </c>
      <c r="AR46" s="18">
        <f t="shared" si="19"/>
        <v>87.050275401382876</v>
      </c>
      <c r="AS46" s="18">
        <f t="shared" si="20"/>
        <v>12.949724598617134</v>
      </c>
      <c r="AT46" s="19">
        <f t="shared" si="21"/>
        <v>7</v>
      </c>
    </row>
    <row r="47" spans="1:46">
      <c r="A47" s="18">
        <v>4</v>
      </c>
      <c r="B47" s="18">
        <v>5</v>
      </c>
      <c r="C47" s="18">
        <v>2</v>
      </c>
      <c r="D47" s="18">
        <v>36.86</v>
      </c>
      <c r="E47" s="18">
        <v>2.0699999999999998</v>
      </c>
      <c r="F47" s="18">
        <v>2.12</v>
      </c>
      <c r="G47" s="18">
        <v>0.71</v>
      </c>
      <c r="H47" s="18">
        <v>2.39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2.2799999999999998</v>
      </c>
      <c r="O47" s="18">
        <v>8.67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4</v>
      </c>
      <c r="W47" s="18">
        <v>5</v>
      </c>
      <c r="X47" s="18">
        <v>2</v>
      </c>
      <c r="Y47" s="19">
        <f t="shared" si="0"/>
        <v>55.1</v>
      </c>
      <c r="Z47" s="18">
        <f t="shared" si="2"/>
        <v>66.896551724137936</v>
      </c>
      <c r="AA47" s="18">
        <f t="shared" si="3"/>
        <v>3.7568058076225039</v>
      </c>
      <c r="AB47" s="18">
        <f t="shared" si="4"/>
        <v>3.8475499092558985</v>
      </c>
      <c r="AC47" s="18">
        <f t="shared" si="5"/>
        <v>1.2885662431941922</v>
      </c>
      <c r="AD47" s="18">
        <f t="shared" si="6"/>
        <v>4.3375680580762248</v>
      </c>
      <c r="AE47" s="18">
        <f t="shared" si="7"/>
        <v>0</v>
      </c>
      <c r="AF47" s="18">
        <f t="shared" si="8"/>
        <v>0</v>
      </c>
      <c r="AG47" s="18">
        <f t="shared" si="9"/>
        <v>0</v>
      </c>
      <c r="AH47" s="18">
        <f t="shared" si="10"/>
        <v>0</v>
      </c>
      <c r="AI47" s="18">
        <f t="shared" si="11"/>
        <v>0</v>
      </c>
      <c r="AJ47" s="18">
        <f t="shared" si="12"/>
        <v>4.137931034482758</v>
      </c>
      <c r="AK47" s="18">
        <f t="shared" si="13"/>
        <v>15.735027223230489</v>
      </c>
      <c r="AL47" s="18">
        <f t="shared" si="14"/>
        <v>0</v>
      </c>
      <c r="AM47" s="18">
        <f t="shared" si="15"/>
        <v>0</v>
      </c>
      <c r="AN47" s="18">
        <f t="shared" si="16"/>
        <v>0</v>
      </c>
      <c r="AO47" s="18">
        <f t="shared" si="22"/>
        <v>0</v>
      </c>
      <c r="AP47" s="18">
        <f t="shared" si="17"/>
        <v>0</v>
      </c>
      <c r="AQ47" s="18">
        <f t="shared" si="18"/>
        <v>0</v>
      </c>
      <c r="AR47" s="18">
        <f t="shared" si="19"/>
        <v>86.769509981851186</v>
      </c>
      <c r="AS47" s="18">
        <f t="shared" si="20"/>
        <v>13.230490018148819</v>
      </c>
      <c r="AT47" s="19">
        <f t="shared" si="21"/>
        <v>7</v>
      </c>
    </row>
    <row r="48" spans="1:46">
      <c r="A48" s="18">
        <v>4</v>
      </c>
      <c r="B48" s="18">
        <v>6</v>
      </c>
      <c r="C48" s="18">
        <v>1</v>
      </c>
      <c r="D48" s="18">
        <f>(59.03-17.86)</f>
        <v>41.17</v>
      </c>
      <c r="E48" s="18">
        <f>(14.95-5.94)</f>
        <v>9.009999999999998</v>
      </c>
      <c r="F48" s="18">
        <v>0</v>
      </c>
      <c r="G48" s="18">
        <f>(29.18-5.88)</f>
        <v>23.3</v>
      </c>
      <c r="H48" s="18">
        <v>0.23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2.34</v>
      </c>
      <c r="O48" s="18">
        <v>9.15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4</v>
      </c>
      <c r="W48" s="18">
        <v>6</v>
      </c>
      <c r="X48" s="18">
        <v>1</v>
      </c>
      <c r="Y48" s="19">
        <f t="shared" si="0"/>
        <v>85.200000000000017</v>
      </c>
      <c r="Z48" s="18">
        <f t="shared" si="2"/>
        <v>48.321596244131449</v>
      </c>
      <c r="AA48" s="18">
        <f t="shared" si="3"/>
        <v>10.575117370892015</v>
      </c>
      <c r="AB48" s="18">
        <f t="shared" si="4"/>
        <v>0</v>
      </c>
      <c r="AC48" s="18">
        <f t="shared" si="5"/>
        <v>27.347417840375581</v>
      </c>
      <c r="AD48" s="18">
        <f t="shared" si="6"/>
        <v>0.26995305164319244</v>
      </c>
      <c r="AE48" s="18">
        <f t="shared" si="7"/>
        <v>0</v>
      </c>
      <c r="AF48" s="18">
        <f t="shared" si="8"/>
        <v>0</v>
      </c>
      <c r="AG48" s="18">
        <f t="shared" si="9"/>
        <v>0</v>
      </c>
      <c r="AH48" s="18">
        <f t="shared" si="10"/>
        <v>0</v>
      </c>
      <c r="AI48" s="18">
        <f t="shared" si="11"/>
        <v>0</v>
      </c>
      <c r="AJ48" s="18">
        <f t="shared" si="12"/>
        <v>2.7464788732394356</v>
      </c>
      <c r="AK48" s="18">
        <f t="shared" si="13"/>
        <v>10.739436619718308</v>
      </c>
      <c r="AL48" s="18">
        <f t="shared" si="14"/>
        <v>0</v>
      </c>
      <c r="AM48" s="18">
        <f t="shared" si="15"/>
        <v>0</v>
      </c>
      <c r="AN48" s="18">
        <f t="shared" si="16"/>
        <v>0</v>
      </c>
      <c r="AO48" s="18">
        <f t="shared" si="22"/>
        <v>0</v>
      </c>
      <c r="AP48" s="18">
        <f t="shared" si="17"/>
        <v>0</v>
      </c>
      <c r="AQ48" s="18">
        <f t="shared" si="18"/>
        <v>0</v>
      </c>
      <c r="AR48" s="18">
        <f t="shared" si="19"/>
        <v>61.807511737089193</v>
      </c>
      <c r="AS48" s="18">
        <f t="shared" si="20"/>
        <v>38.192488262910786</v>
      </c>
      <c r="AT48" s="19">
        <f t="shared" si="21"/>
        <v>6</v>
      </c>
    </row>
    <row r="49" spans="1:46">
      <c r="A49" s="18">
        <v>4</v>
      </c>
      <c r="B49" s="18">
        <v>6</v>
      </c>
      <c r="C49" s="18">
        <v>2</v>
      </c>
      <c r="D49" s="18">
        <v>68.94</v>
      </c>
      <c r="E49" s="18">
        <v>10.69</v>
      </c>
      <c r="F49" s="18">
        <v>0</v>
      </c>
      <c r="G49" s="18">
        <v>0</v>
      </c>
      <c r="H49" s="18">
        <v>3.02</v>
      </c>
      <c r="I49" s="18">
        <v>0</v>
      </c>
      <c r="J49" s="18">
        <v>0.16</v>
      </c>
      <c r="K49" s="18">
        <v>0</v>
      </c>
      <c r="L49" s="18">
        <v>0</v>
      </c>
      <c r="M49" s="18">
        <v>0</v>
      </c>
      <c r="N49" s="18">
        <v>0.72</v>
      </c>
      <c r="O49" s="18">
        <v>2.76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4</v>
      </c>
      <c r="W49" s="18">
        <v>6</v>
      </c>
      <c r="X49" s="18">
        <v>2</v>
      </c>
      <c r="Y49" s="19">
        <f t="shared" si="0"/>
        <v>86.289999999999992</v>
      </c>
      <c r="Z49" s="18">
        <f t="shared" si="2"/>
        <v>79.893382779001044</v>
      </c>
      <c r="AA49" s="18">
        <f t="shared" si="3"/>
        <v>12.388457526944025</v>
      </c>
      <c r="AB49" s="18">
        <f t="shared" si="4"/>
        <v>0</v>
      </c>
      <c r="AC49" s="18">
        <f t="shared" si="5"/>
        <v>0</v>
      </c>
      <c r="AD49" s="18">
        <f t="shared" si="6"/>
        <v>3.4998261675744589</v>
      </c>
      <c r="AE49" s="18">
        <f t="shared" si="7"/>
        <v>0</v>
      </c>
      <c r="AF49" s="18">
        <f t="shared" si="8"/>
        <v>0.1854212539112296</v>
      </c>
      <c r="AG49" s="18">
        <f t="shared" si="9"/>
        <v>0</v>
      </c>
      <c r="AH49" s="18">
        <f t="shared" si="10"/>
        <v>0</v>
      </c>
      <c r="AI49" s="18">
        <f t="shared" si="11"/>
        <v>0</v>
      </c>
      <c r="AJ49" s="18">
        <f t="shared" si="12"/>
        <v>0.83439564260053312</v>
      </c>
      <c r="AK49" s="18">
        <f t="shared" si="13"/>
        <v>3.1985166299687102</v>
      </c>
      <c r="AL49" s="18">
        <f t="shared" si="14"/>
        <v>0</v>
      </c>
      <c r="AM49" s="18">
        <f t="shared" si="15"/>
        <v>0</v>
      </c>
      <c r="AN49" s="18">
        <f t="shared" si="16"/>
        <v>0</v>
      </c>
      <c r="AO49" s="18">
        <f t="shared" si="22"/>
        <v>0</v>
      </c>
      <c r="AP49" s="18">
        <f t="shared" si="17"/>
        <v>0</v>
      </c>
      <c r="AQ49" s="18">
        <f t="shared" si="18"/>
        <v>0</v>
      </c>
      <c r="AR49" s="18">
        <f t="shared" si="19"/>
        <v>84.111716305481522</v>
      </c>
      <c r="AS49" s="18">
        <f t="shared" si="20"/>
        <v>15.888283694518485</v>
      </c>
      <c r="AT49" s="19">
        <f t="shared" si="21"/>
        <v>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6-14-12</vt:lpstr>
      <vt:lpstr>Overview</vt:lpstr>
      <vt:lpstr>Weed Raw Data</vt:lpstr>
      <vt:lpstr>Corn Raw Data</vt:lpstr>
      <vt:lpstr>Corn and Weed bm</vt:lpstr>
      <vt:lpstr>Corn biomass</vt:lpstr>
      <vt:lpstr>By Block</vt:lpstr>
      <vt:lpstr>Averages</vt:lpstr>
      <vt:lpstr>Comp. Stats</vt:lpstr>
      <vt:lpstr>Sheet1</vt:lpstr>
    </vt:vector>
  </TitlesOfParts>
  <Company>University of New Hampshire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Dorn Cox</cp:lastModifiedBy>
  <dcterms:created xsi:type="dcterms:W3CDTF">2012-08-30T19:13:35Z</dcterms:created>
  <dcterms:modified xsi:type="dcterms:W3CDTF">2012-12-31T21:05:16Z</dcterms:modified>
</cp:coreProperties>
</file>