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8615" windowHeight="15600" activeTab="2"/>
  </bookViews>
  <sheets>
    <sheet name="Table 6a P1_HT" sheetId="1" r:id="rId1"/>
    <sheet name="Table 6b P1 OF" sheetId="2" r:id="rId2"/>
    <sheet name="Table 6c P2 HT" sheetId="3" r:id="rId3"/>
    <sheet name="Table 6d P2 OF" sheetId="4" r:id="rId4"/>
    <sheet name="seed calc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3" l="1"/>
  <c r="F44" i="3"/>
  <c r="J44" i="3"/>
  <c r="G49" i="3"/>
  <c r="G50" i="3"/>
  <c r="G51" i="3"/>
  <c r="G54" i="3"/>
  <c r="J60" i="3"/>
  <c r="J66" i="3"/>
  <c r="E42" i="3"/>
  <c r="F42" i="3"/>
  <c r="I42" i="3"/>
  <c r="G48" i="3"/>
  <c r="I59" i="3"/>
  <c r="I64" i="3"/>
  <c r="E40" i="3"/>
  <c r="F40" i="3"/>
  <c r="H40" i="3"/>
  <c r="G47" i="3"/>
  <c r="H58" i="3"/>
  <c r="H62" i="3"/>
  <c r="C44" i="3"/>
  <c r="C42" i="3"/>
  <c r="C40" i="3"/>
  <c r="E44" i="1"/>
  <c r="F44" i="1"/>
  <c r="J44" i="1"/>
  <c r="G49" i="1"/>
  <c r="G50" i="1"/>
  <c r="G51" i="1"/>
  <c r="G54" i="1"/>
  <c r="J60" i="1"/>
  <c r="J66" i="1"/>
  <c r="E42" i="1"/>
  <c r="F42" i="1"/>
  <c r="I42" i="1"/>
  <c r="G48" i="1"/>
  <c r="I59" i="1"/>
  <c r="I64" i="1"/>
  <c r="E40" i="1"/>
  <c r="F40" i="1"/>
  <c r="H40" i="1"/>
  <c r="G47" i="1"/>
  <c r="H58" i="1"/>
  <c r="H62" i="1"/>
  <c r="C44" i="1"/>
  <c r="C42" i="1"/>
  <c r="C40" i="1"/>
  <c r="G18" i="4"/>
  <c r="G15" i="4"/>
  <c r="G14" i="4"/>
  <c r="G13" i="4"/>
  <c r="G12" i="4"/>
  <c r="G11" i="4"/>
  <c r="G18" i="3"/>
  <c r="G15" i="3"/>
  <c r="G14" i="3"/>
  <c r="G13" i="3"/>
  <c r="G12" i="3"/>
  <c r="G11" i="3"/>
  <c r="G18" i="2"/>
  <c r="G15" i="2"/>
  <c r="G14" i="2"/>
  <c r="G13" i="2"/>
  <c r="G12" i="2"/>
  <c r="G11" i="2"/>
  <c r="G12" i="1"/>
  <c r="G13" i="1"/>
  <c r="G14" i="1"/>
  <c r="G15" i="1"/>
  <c r="G11" i="1"/>
  <c r="G18" i="1"/>
  <c r="E8" i="4"/>
  <c r="F8" i="4"/>
  <c r="J8" i="4"/>
  <c r="E6" i="4"/>
  <c r="F6" i="4"/>
  <c r="I6" i="4"/>
  <c r="E4" i="4"/>
  <c r="F4" i="4"/>
  <c r="H4" i="4"/>
  <c r="E8" i="3"/>
  <c r="F8" i="3"/>
  <c r="J8" i="3"/>
  <c r="E6" i="3"/>
  <c r="F6" i="3"/>
  <c r="I6" i="3"/>
  <c r="E4" i="3"/>
  <c r="F4" i="3"/>
  <c r="H4" i="3"/>
  <c r="E8" i="2"/>
  <c r="F8" i="2"/>
  <c r="J8" i="2"/>
  <c r="E6" i="2"/>
  <c r="F6" i="2"/>
  <c r="I6" i="2"/>
  <c r="E4" i="2"/>
  <c r="F4" i="2"/>
  <c r="H4" i="2"/>
  <c r="E8" i="1"/>
  <c r="F8" i="1"/>
  <c r="J8" i="1"/>
  <c r="E6" i="1"/>
  <c r="F6" i="1"/>
  <c r="I6" i="1"/>
  <c r="E4" i="1"/>
  <c r="F4" i="1"/>
  <c r="H4" i="1"/>
  <c r="J24" i="4"/>
  <c r="J30" i="4"/>
  <c r="I23" i="4"/>
  <c r="I28" i="4"/>
  <c r="H22" i="4"/>
  <c r="H26" i="4"/>
  <c r="C8" i="4"/>
  <c r="C6" i="4"/>
  <c r="C4" i="4"/>
  <c r="J24" i="3"/>
  <c r="J30" i="3"/>
  <c r="I23" i="3"/>
  <c r="I28" i="3"/>
  <c r="H22" i="3"/>
  <c r="H26" i="3"/>
  <c r="C8" i="3"/>
  <c r="C6" i="3"/>
  <c r="C4" i="3"/>
  <c r="J24" i="2"/>
  <c r="J30" i="2"/>
  <c r="I23" i="2"/>
  <c r="I28" i="2"/>
  <c r="H22" i="2"/>
  <c r="H26" i="2"/>
  <c r="C8" i="2"/>
  <c r="C6" i="2"/>
  <c r="C4" i="2"/>
  <c r="J24" i="1"/>
  <c r="J30" i="1"/>
  <c r="I23" i="1"/>
  <c r="I28" i="1"/>
  <c r="H22" i="1"/>
  <c r="H26" i="1"/>
  <c r="C6" i="1"/>
  <c r="C8" i="1"/>
  <c r="C4" i="1"/>
  <c r="K3" i="5"/>
  <c r="K4" i="5"/>
  <c r="G3" i="5"/>
  <c r="G4" i="5"/>
  <c r="C3" i="5"/>
  <c r="C4" i="5"/>
  <c r="J8" i="5"/>
  <c r="B8" i="5"/>
  <c r="F8" i="5"/>
  <c r="J9" i="5"/>
  <c r="F10" i="5"/>
  <c r="B9" i="5"/>
  <c r="C7" i="5"/>
  <c r="C8" i="5"/>
  <c r="L10" i="5"/>
  <c r="K7" i="5"/>
  <c r="G7" i="5"/>
</calcChain>
</file>

<file path=xl/sharedStrings.xml><?xml version="1.0" encoding="utf-8"?>
<sst xmlns="http://schemas.openxmlformats.org/spreadsheetml/2006/main" count="417" uniqueCount="64">
  <si>
    <t>Crop</t>
  </si>
  <si>
    <t>Mean marketable weight (g)</t>
  </si>
  <si>
    <t>Cost of Goods Sold</t>
  </si>
  <si>
    <t>Seed</t>
  </si>
  <si>
    <r>
      <t>Parsley</t>
    </r>
    <r>
      <rPr>
        <sz val="8"/>
        <color theme="1"/>
        <rFont val="Arial"/>
        <family val="2"/>
      </rPr>
      <t xml:space="preserve"> "Giant of Italy"</t>
    </r>
  </si>
  <si>
    <r>
      <t>Cilantro "</t>
    </r>
    <r>
      <rPr>
        <sz val="8"/>
        <color theme="1"/>
        <rFont val="Arial"/>
        <family val="2"/>
      </rPr>
      <t>Calypso"</t>
    </r>
  </si>
  <si>
    <r>
      <t>Lettuce "</t>
    </r>
    <r>
      <rPr>
        <sz val="8"/>
        <color theme="1"/>
        <rFont val="Arial"/>
        <family val="2"/>
      </rPr>
      <t>Saladbowl"</t>
    </r>
  </si>
  <si>
    <t>Irrigation</t>
  </si>
  <si>
    <t>Drip tape</t>
  </si>
  <si>
    <t>Riser</t>
  </si>
  <si>
    <t>PVC fittings</t>
  </si>
  <si>
    <t>1" Poly tubing</t>
  </si>
  <si>
    <t>Fertilizer</t>
  </si>
  <si>
    <t>8-24-24</t>
  </si>
  <si>
    <t>Labor</t>
  </si>
  <si>
    <t xml:space="preserve">Lettuce </t>
  </si>
  <si>
    <t>6 weeks</t>
  </si>
  <si>
    <t xml:space="preserve">Cilantro </t>
  </si>
  <si>
    <t>8 weeks</t>
  </si>
  <si>
    <t xml:space="preserve">Parsley  </t>
  </si>
  <si>
    <t>12 weeks</t>
  </si>
  <si>
    <t>Earnings Before Interest, Taxes, Depreciation, and Amortization</t>
  </si>
  <si>
    <t>Lettuce</t>
  </si>
  <si>
    <t>Cilantro</t>
  </si>
  <si>
    <t>Parsley</t>
  </si>
  <si>
    <t>Assumptions</t>
  </si>
  <si>
    <t>Labor is based on 2.7 hours/week/plot. Time taken to collect height, width, and SPAD data per 360 Sq. ft. plot extrapolated to 1000 sq. ft.</t>
  </si>
  <si>
    <r>
      <t>Plants/ 1000ft</t>
    </r>
    <r>
      <rPr>
        <vertAlign val="superscript"/>
        <sz val="12"/>
        <color theme="1"/>
        <rFont val="Arial"/>
        <family val="2"/>
      </rPr>
      <t>2</t>
    </r>
  </si>
  <si>
    <t>$10/hour</t>
  </si>
  <si>
    <t>Plastic Mulch</t>
  </si>
  <si>
    <r>
      <t>Gross profit/1000ft</t>
    </r>
    <r>
      <rPr>
        <vertAlign val="superscript"/>
        <sz val="12"/>
        <color theme="1"/>
        <rFont val="Arial"/>
        <family val="2"/>
      </rPr>
      <t>2</t>
    </r>
  </si>
  <si>
    <r>
      <t>Revenues and costs of goods sold are based on a 1000 ft</t>
    </r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plot area</t>
    </r>
    <r>
      <rPr>
        <vertAlign val="superscript"/>
        <sz val="8"/>
        <color theme="1"/>
        <rFont val="Arial"/>
        <family val="2"/>
      </rPr>
      <t>.</t>
    </r>
  </si>
  <si>
    <r>
      <t>4 oz. bunches/ 1000 ft</t>
    </r>
    <r>
      <rPr>
        <vertAlign val="superscript"/>
        <sz val="12"/>
        <color theme="1"/>
        <rFont val="Arial"/>
        <family val="2"/>
      </rPr>
      <t>2</t>
    </r>
  </si>
  <si>
    <r>
      <t>Mean marketable weight (oz)/1000 ft</t>
    </r>
    <r>
      <rPr>
        <vertAlign val="superscript"/>
        <sz val="12"/>
        <color theme="1"/>
        <rFont val="Arial"/>
        <family val="2"/>
      </rPr>
      <t xml:space="preserve">2 </t>
    </r>
  </si>
  <si>
    <t>Prices for all three crops are set at $1.00/4oz.</t>
  </si>
  <si>
    <t>Gross revenues</t>
  </si>
  <si>
    <t>1 oz</t>
  </si>
  <si>
    <t>x oz</t>
  </si>
  <si>
    <t>/500 plants</t>
  </si>
  <si>
    <t>/750 plants</t>
  </si>
  <si>
    <t>x</t>
  </si>
  <si>
    <t>Unit</t>
  </si>
  <si>
    <t>Price/unit</t>
  </si>
  <si>
    <t>/oz</t>
  </si>
  <si>
    <t>/ft</t>
  </si>
  <si>
    <t>Mean marketable weight (oz)</t>
  </si>
  <si>
    <t>Total Expenses - Lettuce</t>
  </si>
  <si>
    <t>Total Expenses - Cilantro</t>
  </si>
  <si>
    <t>Total Expenses - Parsley</t>
  </si>
  <si>
    <t>Total</t>
  </si>
  <si>
    <r>
      <t>Plants/1000ft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is based on 2 plants of lettuce and parsley, or 3 cilantro per 4 sq. ft. (1' x 4' row space).</t>
    </r>
  </si>
  <si>
    <t>Plants/1000ft2 is based on 2 plants of lettuce and parsley, or 3 cilantro per 4 sq. ft. (1' x 4' row space).</t>
  </si>
  <si>
    <t>/Lb.</t>
  </si>
  <si>
    <t xml:space="preserve"> oz.</t>
  </si>
  <si>
    <t>oz.</t>
  </si>
  <si>
    <t>feet</t>
  </si>
  <si>
    <t>ft. roll</t>
  </si>
  <si>
    <t>Lbs.</t>
  </si>
  <si>
    <t xml:space="preserve"> hours/week</t>
  </si>
  <si>
    <t>Assorted</t>
  </si>
  <si>
    <t>Table6a. 10 Jan. 2012 high tunnel planting.</t>
  </si>
  <si>
    <t>Table 6b. 10 Jan. 2012 open field planting.</t>
  </si>
  <si>
    <t>Table 6c. 10 Feb. 2012 high tunnel planting.</t>
  </si>
  <si>
    <t>Table 6d. 10 Feb. 2012 open field planting.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</si>
</sst>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&quot;$&quot;#,##0"/>
  </numFmts>
  <fonts count="1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vertAlign val="superscript"/>
      <sz val="12"/>
      <color theme="1"/>
      <name val="Arial"/>
      <family val="2"/>
    </font>
    <font>
      <i/>
      <sz val="12"/>
      <color theme="1"/>
      <name val="Arial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6"/>
      <color theme="1"/>
      <name val="Arial"/>
    </font>
    <font>
      <sz val="8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63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6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/>
    <xf numFmtId="164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0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0" fillId="0" borderId="0" xfId="0"/>
    <xf numFmtId="0" fontId="0" fillId="0" borderId="0" xfId="0" applyAlignment="1"/>
    <xf numFmtId="164" fontId="0" fillId="0" borderId="0" xfId="0" applyNumberFormat="1"/>
    <xf numFmtId="0" fontId="0" fillId="0" borderId="0" xfId="0" applyBorder="1"/>
    <xf numFmtId="164" fontId="3" fillId="0" borderId="0" xfId="0" applyNumberFormat="1" applyFont="1"/>
    <xf numFmtId="164" fontId="3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wrapText="1"/>
    </xf>
    <xf numFmtId="164" fontId="3" fillId="0" borderId="3" xfId="0" applyNumberFormat="1" applyFont="1" applyBorder="1"/>
    <xf numFmtId="16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0" fillId="0" borderId="0" xfId="0" applyFill="1"/>
    <xf numFmtId="0" fontId="0" fillId="0" borderId="2" xfId="0" applyBorder="1" applyAlignment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0" xfId="0" applyNumberFormat="1" applyFont="1" applyFill="1"/>
    <xf numFmtId="8" fontId="3" fillId="0" borderId="0" xfId="0" applyNumberFormat="1" applyFont="1" applyBorder="1" applyAlignment="1">
      <alignment horizontal="left" vertical="center"/>
    </xf>
    <xf numFmtId="8" fontId="0" fillId="0" borderId="0" xfId="0" applyNumberFormat="1" applyFont="1" applyBorder="1" applyAlignment="1">
      <alignment horizontal="center" wrapText="1"/>
    </xf>
    <xf numFmtId="4" fontId="0" fillId="0" borderId="0" xfId="0" applyNumberFormat="1" applyBorder="1"/>
    <xf numFmtId="2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2" fontId="3" fillId="0" borderId="0" xfId="0" applyNumberFormat="1" applyFont="1" applyBorder="1"/>
    <xf numFmtId="164" fontId="3" fillId="0" borderId="3" xfId="0" applyNumberFormat="1" applyFont="1" applyBorder="1" applyAlignment="1">
      <alignment horizontal="right" vertical="center"/>
    </xf>
    <xf numFmtId="0" fontId="1" fillId="0" borderId="0" xfId="0" applyFont="1"/>
    <xf numFmtId="164" fontId="3" fillId="0" borderId="4" xfId="0" applyNumberFormat="1" applyFont="1" applyBorder="1"/>
    <xf numFmtId="0" fontId="0" fillId="0" borderId="2" xfId="0" applyBorder="1" applyAlignment="1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left" vertical="center" indent="1"/>
    </xf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vertical="center"/>
    </xf>
    <xf numFmtId="4" fontId="3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164" fontId="0" fillId="0" borderId="0" xfId="0" applyNumberFormat="1" applyBorder="1" applyAlignment="1">
      <alignment horizontal="center"/>
    </xf>
    <xf numFmtId="0" fontId="3" fillId="0" borderId="0" xfId="0" applyFont="1" applyFill="1" applyAlignment="1"/>
    <xf numFmtId="2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1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/>
    <xf numFmtId="0" fontId="7" fillId="0" borderId="2" xfId="0" applyFont="1" applyBorder="1" applyAlignment="1"/>
    <xf numFmtId="0" fontId="0" fillId="0" borderId="2" xfId="0" applyBorder="1" applyAlignme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8" fontId="0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165" fontId="1" fillId="0" borderId="0" xfId="0" applyNumberFormat="1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165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65" fontId="1" fillId="0" borderId="0" xfId="0" applyNumberFormat="1" applyFont="1" applyAlignment="1">
      <alignment horizontal="left" vertical="center" indent="3"/>
    </xf>
    <xf numFmtId="0" fontId="1" fillId="0" borderId="0" xfId="0" applyFont="1" applyAlignment="1">
      <alignment horizontal="left" vertical="center" indent="3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11" fillId="0" borderId="2" xfId="0" applyFont="1" applyBorder="1" applyAlignment="1"/>
    <xf numFmtId="0" fontId="0" fillId="0" borderId="2" xfId="0" applyBorder="1"/>
  </cellXfs>
  <cellStyles count="6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105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71"/>
  <sheetViews>
    <sheetView workbookViewId="0">
      <selection activeCell="K23" sqref="K23"/>
    </sheetView>
  </sheetViews>
  <sheetFormatPr defaultColWidth="8.6640625" defaultRowHeight="15" x14ac:dyDescent="0.2"/>
  <cols>
    <col min="1" max="1" width="10.109375" bestFit="1" customWidth="1"/>
    <col min="2" max="2" width="14.6640625" customWidth="1"/>
    <col min="3" max="3" width="14.6640625" style="28" customWidth="1"/>
    <col min="4" max="4" width="13.6640625" customWidth="1"/>
    <col min="5" max="5" width="15.5546875" customWidth="1"/>
    <col min="6" max="6" width="12.6640625" customWidth="1"/>
    <col min="7" max="7" width="8.6640625" customWidth="1"/>
    <col min="8" max="10" width="7.44140625" customWidth="1"/>
  </cols>
  <sheetData>
    <row r="1" spans="1:11" s="28" customFormat="1" ht="20.25" x14ac:dyDescent="0.3">
      <c r="A1" s="104" t="s">
        <v>60</v>
      </c>
      <c r="B1" s="86"/>
      <c r="C1" s="86"/>
      <c r="D1" s="86"/>
      <c r="E1" s="86"/>
      <c r="F1" s="61"/>
      <c r="G1" s="105"/>
      <c r="H1" s="105"/>
      <c r="I1" s="105"/>
      <c r="J1" s="105"/>
    </row>
    <row r="2" spans="1:11" ht="18.75" x14ac:dyDescent="0.3">
      <c r="A2" s="84" t="s">
        <v>35</v>
      </c>
      <c r="B2" s="85"/>
      <c r="C2" s="85"/>
      <c r="D2" s="86"/>
      <c r="E2" s="86"/>
      <c r="F2" s="3"/>
      <c r="G2" s="3"/>
      <c r="H2" s="3"/>
      <c r="I2" s="2"/>
      <c r="J2" s="3"/>
      <c r="K2" s="3"/>
    </row>
    <row r="3" spans="1:11" ht="33.950000000000003" customHeight="1" x14ac:dyDescent="0.2">
      <c r="A3" s="41" t="s">
        <v>0</v>
      </c>
      <c r="B3" s="42" t="s">
        <v>1</v>
      </c>
      <c r="C3" s="42" t="s">
        <v>45</v>
      </c>
      <c r="D3" s="43" t="s">
        <v>27</v>
      </c>
      <c r="E3" s="43" t="s">
        <v>33</v>
      </c>
      <c r="F3" s="42" t="s">
        <v>32</v>
      </c>
      <c r="G3" s="42"/>
      <c r="H3" s="91" t="s">
        <v>30</v>
      </c>
      <c r="I3" s="92"/>
      <c r="J3" s="92"/>
      <c r="K3" s="13"/>
    </row>
    <row r="4" spans="1:11" x14ac:dyDescent="0.2">
      <c r="A4" s="34" t="s">
        <v>22</v>
      </c>
      <c r="B4" s="9">
        <v>190.13</v>
      </c>
      <c r="C4" s="35">
        <f>B4*0.035274</f>
        <v>6.7066456199999998</v>
      </c>
      <c r="D4" s="10">
        <v>500</v>
      </c>
      <c r="E4" s="10">
        <f>((B4*D4)*0.035274)</f>
        <v>3353.3228100000001</v>
      </c>
      <c r="F4" s="10">
        <f>E4/4</f>
        <v>838.33070250000003</v>
      </c>
      <c r="G4" s="11"/>
      <c r="H4" s="7">
        <f>F4*1</f>
        <v>838.33070250000003</v>
      </c>
      <c r="I4" s="19"/>
      <c r="J4" s="57"/>
      <c r="K4" s="12"/>
    </row>
    <row r="5" spans="1:11" ht="8.1" customHeight="1" x14ac:dyDescent="0.2">
      <c r="A5" s="34"/>
      <c r="B5" s="9"/>
      <c r="C5" s="35"/>
      <c r="D5" s="10"/>
      <c r="E5" s="10"/>
      <c r="F5" s="10"/>
      <c r="G5" s="11"/>
      <c r="H5" s="7"/>
      <c r="I5" s="19"/>
      <c r="J5" s="57"/>
      <c r="K5" s="12"/>
    </row>
    <row r="6" spans="1:11" x14ac:dyDescent="0.2">
      <c r="A6" s="34" t="s">
        <v>23</v>
      </c>
      <c r="B6" s="9">
        <v>113.35</v>
      </c>
      <c r="C6" s="35">
        <f t="shared" ref="C6:C8" si="0">B6*0.035274</f>
        <v>3.9983078999999999</v>
      </c>
      <c r="D6" s="10">
        <v>750</v>
      </c>
      <c r="E6" s="10">
        <f t="shared" ref="E6:E8" si="1">((B6*D6)*0.035274)</f>
        <v>2998.7309249999998</v>
      </c>
      <c r="F6" s="10">
        <f t="shared" ref="F6:F8" si="2">E6/4</f>
        <v>749.68273124999996</v>
      </c>
      <c r="G6" s="11"/>
      <c r="I6" s="32">
        <f>F6*1</f>
        <v>749.68273124999996</v>
      </c>
      <c r="J6" s="57"/>
      <c r="K6" s="12"/>
    </row>
    <row r="7" spans="1:11" ht="8.1" customHeight="1" x14ac:dyDescent="0.2">
      <c r="A7" s="34"/>
      <c r="B7" s="9"/>
      <c r="C7" s="35"/>
      <c r="D7" s="10"/>
      <c r="E7" s="10"/>
      <c r="F7" s="10"/>
      <c r="G7" s="11"/>
      <c r="H7" s="7"/>
      <c r="I7" s="19"/>
      <c r="J7" s="57"/>
      <c r="K7" s="12"/>
    </row>
    <row r="8" spans="1:11" x14ac:dyDescent="0.2">
      <c r="A8" s="34" t="s">
        <v>24</v>
      </c>
      <c r="B8" s="9">
        <v>667.53</v>
      </c>
      <c r="C8" s="35">
        <f t="shared" si="0"/>
        <v>23.54645322</v>
      </c>
      <c r="D8" s="10">
        <v>500</v>
      </c>
      <c r="E8" s="10">
        <f t="shared" si="1"/>
        <v>11773.22661</v>
      </c>
      <c r="F8" s="10">
        <f t="shared" si="2"/>
        <v>2943.3066524999999</v>
      </c>
      <c r="G8" s="11"/>
      <c r="I8" s="19"/>
      <c r="J8" s="32">
        <f>F8*1</f>
        <v>2943.3066524999999</v>
      </c>
      <c r="K8" s="12"/>
    </row>
    <row r="9" spans="1:11" s="2" customFormat="1" ht="18.75" x14ac:dyDescent="0.3">
      <c r="A9" s="84" t="s">
        <v>2</v>
      </c>
      <c r="B9" s="86"/>
      <c r="C9" s="46"/>
      <c r="D9" s="74"/>
      <c r="E9" s="75"/>
      <c r="F9" s="75"/>
      <c r="G9" s="75"/>
      <c r="H9" s="76"/>
      <c r="I9" s="77"/>
      <c r="J9" s="78"/>
      <c r="K9" s="12"/>
    </row>
    <row r="10" spans="1:11" ht="15.75" x14ac:dyDescent="0.2">
      <c r="A10" s="17"/>
      <c r="B10" s="17"/>
      <c r="C10" s="82" t="s">
        <v>41</v>
      </c>
      <c r="D10" s="83"/>
      <c r="E10" s="82" t="s">
        <v>42</v>
      </c>
      <c r="F10" s="83"/>
      <c r="G10" s="55" t="s">
        <v>49</v>
      </c>
      <c r="H10" s="4"/>
      <c r="I10" s="19"/>
      <c r="J10" s="25"/>
      <c r="K10" s="2"/>
    </row>
    <row r="11" spans="1:11" ht="15.75" x14ac:dyDescent="0.2">
      <c r="A11" s="55" t="s">
        <v>3</v>
      </c>
      <c r="B11" s="29" t="s">
        <v>6</v>
      </c>
      <c r="C11" s="31">
        <v>0.03</v>
      </c>
      <c r="D11" s="68" t="s">
        <v>53</v>
      </c>
      <c r="E11" s="38">
        <v>5</v>
      </c>
      <c r="F11" s="30" t="s">
        <v>43</v>
      </c>
      <c r="G11" s="32">
        <f>C11*E11</f>
        <v>0.15</v>
      </c>
      <c r="H11" s="2"/>
      <c r="I11" s="19"/>
      <c r="J11" s="25"/>
      <c r="K11" s="2"/>
    </row>
    <row r="12" spans="1:11" x14ac:dyDescent="0.2">
      <c r="A12" s="56"/>
      <c r="B12" s="29" t="s">
        <v>5</v>
      </c>
      <c r="C12" s="31">
        <v>2.5000000000000001E-2</v>
      </c>
      <c r="D12" s="68" t="s">
        <v>54</v>
      </c>
      <c r="E12" s="38">
        <v>5.25</v>
      </c>
      <c r="F12" s="29" t="s">
        <v>43</v>
      </c>
      <c r="G12" s="32">
        <f t="shared" ref="G12:G15" si="3">C12*E12</f>
        <v>0.13125000000000001</v>
      </c>
      <c r="H12" s="2"/>
      <c r="I12" s="19"/>
      <c r="J12" s="25"/>
      <c r="K12" s="2"/>
    </row>
    <row r="13" spans="1:11" x14ac:dyDescent="0.2">
      <c r="A13" s="56"/>
      <c r="B13" s="29" t="s">
        <v>4</v>
      </c>
      <c r="C13" s="31">
        <v>0.04</v>
      </c>
      <c r="D13" s="68" t="s">
        <v>54</v>
      </c>
      <c r="E13" s="38">
        <v>6.45</v>
      </c>
      <c r="F13" s="30" t="s">
        <v>43</v>
      </c>
      <c r="G13" s="32">
        <f t="shared" si="3"/>
        <v>0.25800000000000001</v>
      </c>
      <c r="H13" s="2"/>
      <c r="I13" s="19"/>
      <c r="J13" s="25"/>
      <c r="K13" s="2"/>
    </row>
    <row r="14" spans="1:11" ht="15.75" x14ac:dyDescent="0.2">
      <c r="A14" s="55" t="s">
        <v>7</v>
      </c>
      <c r="B14" s="29" t="s">
        <v>29</v>
      </c>
      <c r="C14" s="31">
        <v>1000</v>
      </c>
      <c r="D14" s="29" t="s">
        <v>55</v>
      </c>
      <c r="E14" s="32">
        <v>0.05</v>
      </c>
      <c r="F14" s="33" t="s">
        <v>44</v>
      </c>
      <c r="G14" s="32">
        <f t="shared" si="3"/>
        <v>50</v>
      </c>
      <c r="H14" s="2"/>
      <c r="I14" s="19"/>
      <c r="J14" s="24"/>
      <c r="K14" s="2"/>
    </row>
    <row r="15" spans="1:11" x14ac:dyDescent="0.2">
      <c r="A15" s="56"/>
      <c r="B15" s="29" t="s">
        <v>8</v>
      </c>
      <c r="C15" s="31">
        <v>1000</v>
      </c>
      <c r="D15" s="29" t="s">
        <v>55</v>
      </c>
      <c r="E15" s="32">
        <v>0.03</v>
      </c>
      <c r="F15" s="33" t="s">
        <v>44</v>
      </c>
      <c r="G15" s="32">
        <f t="shared" si="3"/>
        <v>30</v>
      </c>
      <c r="H15" s="2"/>
      <c r="I15" s="19"/>
      <c r="J15" s="25"/>
      <c r="K15" s="2"/>
    </row>
    <row r="16" spans="1:11" x14ac:dyDescent="0.2">
      <c r="A16" s="56"/>
      <c r="B16" s="29" t="s">
        <v>9</v>
      </c>
      <c r="C16" s="31" t="s">
        <v>59</v>
      </c>
      <c r="D16" s="29" t="s">
        <v>10</v>
      </c>
      <c r="E16" s="40"/>
      <c r="F16" s="31"/>
      <c r="G16" s="15">
        <v>125</v>
      </c>
      <c r="H16" s="2"/>
      <c r="I16" s="19"/>
      <c r="J16" s="24"/>
      <c r="K16" s="2"/>
    </row>
    <row r="17" spans="1:11" x14ac:dyDescent="0.2">
      <c r="A17" s="56"/>
      <c r="B17" s="29" t="s">
        <v>11</v>
      </c>
      <c r="C17" s="31">
        <v>250</v>
      </c>
      <c r="D17" s="29" t="s">
        <v>56</v>
      </c>
      <c r="E17" s="28"/>
      <c r="F17" s="28"/>
      <c r="G17" s="15">
        <v>60</v>
      </c>
      <c r="H17" s="47"/>
      <c r="I17" s="19"/>
      <c r="J17" s="47"/>
      <c r="K17" s="2"/>
    </row>
    <row r="18" spans="1:11" ht="15.75" x14ac:dyDescent="0.2">
      <c r="A18" s="55" t="s">
        <v>12</v>
      </c>
      <c r="B18" s="39" t="s">
        <v>13</v>
      </c>
      <c r="C18" s="71">
        <v>14.35</v>
      </c>
      <c r="D18" s="69" t="s">
        <v>57</v>
      </c>
      <c r="E18" s="67">
        <v>4.2000000000000003E-2</v>
      </c>
      <c r="F18" s="66" t="s">
        <v>52</v>
      </c>
      <c r="G18" s="49">
        <f>C18*E18</f>
        <v>0.60270000000000001</v>
      </c>
      <c r="H18" s="72"/>
      <c r="I18" s="19"/>
      <c r="J18" s="48"/>
      <c r="K18" s="2"/>
    </row>
    <row r="19" spans="1:11" ht="15.75" x14ac:dyDescent="0.2">
      <c r="A19" s="55" t="s">
        <v>14</v>
      </c>
      <c r="B19" s="29" t="s">
        <v>15</v>
      </c>
      <c r="C19" s="31">
        <v>2.7</v>
      </c>
      <c r="D19" s="29" t="s">
        <v>58</v>
      </c>
      <c r="E19" s="14" t="s">
        <v>28</v>
      </c>
      <c r="F19" s="34" t="s">
        <v>16</v>
      </c>
      <c r="G19" s="15">
        <v>162</v>
      </c>
      <c r="I19" s="19"/>
      <c r="J19" s="24"/>
      <c r="K19" s="2"/>
    </row>
    <row r="20" spans="1:11" x14ac:dyDescent="0.2">
      <c r="A20" s="28"/>
      <c r="B20" s="29" t="s">
        <v>17</v>
      </c>
      <c r="C20" s="31">
        <v>2.7</v>
      </c>
      <c r="D20" s="29" t="s">
        <v>58</v>
      </c>
      <c r="E20" s="14" t="s">
        <v>28</v>
      </c>
      <c r="F20" s="34" t="s">
        <v>18</v>
      </c>
      <c r="G20" s="15">
        <v>216</v>
      </c>
      <c r="J20" s="24"/>
      <c r="K20" s="2"/>
    </row>
    <row r="21" spans="1:11" x14ac:dyDescent="0.2">
      <c r="A21" s="28"/>
      <c r="B21" s="29" t="s">
        <v>19</v>
      </c>
      <c r="C21" s="31">
        <v>2.7</v>
      </c>
      <c r="D21" s="29" t="s">
        <v>58</v>
      </c>
      <c r="E21" s="14" t="s">
        <v>28</v>
      </c>
      <c r="F21" s="34" t="s">
        <v>20</v>
      </c>
      <c r="G21" s="15">
        <v>324</v>
      </c>
      <c r="I21" s="19"/>
      <c r="K21" s="2"/>
    </row>
    <row r="22" spans="1:11" s="28" customFormat="1" ht="15.75" x14ac:dyDescent="0.2">
      <c r="D22" s="29"/>
      <c r="E22" s="95" t="s">
        <v>46</v>
      </c>
      <c r="F22" s="96"/>
      <c r="G22" s="34"/>
      <c r="H22" s="60">
        <f>G11+G14+G15+G16+G17+G18+G19</f>
        <v>427.7527</v>
      </c>
      <c r="I22" s="24"/>
      <c r="J22" s="24"/>
    </row>
    <row r="23" spans="1:11" s="28" customFormat="1" ht="15.75" x14ac:dyDescent="0.2">
      <c r="D23" s="29"/>
      <c r="E23" s="93" t="s">
        <v>47</v>
      </c>
      <c r="F23" s="94"/>
      <c r="G23" s="34"/>
      <c r="H23" s="15"/>
      <c r="I23" s="60">
        <f>G12+G14+G15+G16+G17+G18+G20</f>
        <v>481.73395000000005</v>
      </c>
      <c r="J23" s="24"/>
    </row>
    <row r="24" spans="1:11" s="28" customFormat="1" ht="15.75" x14ac:dyDescent="0.2">
      <c r="D24" s="29"/>
      <c r="E24" s="97" t="s">
        <v>48</v>
      </c>
      <c r="F24" s="98"/>
      <c r="G24" s="34"/>
      <c r="H24" s="15"/>
      <c r="I24" s="24"/>
      <c r="J24" s="60">
        <f>G13+G14+G15+G16+G17+G18+G21</f>
        <v>589.86070000000007</v>
      </c>
    </row>
    <row r="25" spans="1:11" ht="19.5" thickBot="1" x14ac:dyDescent="0.25">
      <c r="A25" s="89" t="s">
        <v>21</v>
      </c>
      <c r="B25" s="90"/>
      <c r="C25" s="90"/>
      <c r="D25" s="90"/>
      <c r="E25" s="90"/>
      <c r="F25" s="90"/>
      <c r="G25" s="79"/>
      <c r="H25" s="21"/>
      <c r="I25" s="19"/>
      <c r="J25" s="19"/>
      <c r="K25" s="2"/>
    </row>
    <row r="26" spans="1:11" ht="16.5" thickTop="1" x14ac:dyDescent="0.25">
      <c r="A26" s="2"/>
      <c r="B26" s="59" t="s">
        <v>22</v>
      </c>
      <c r="C26" s="30"/>
      <c r="D26" s="5"/>
      <c r="E26" s="8"/>
      <c r="F26" s="8"/>
      <c r="G26" s="8"/>
      <c r="H26" s="58">
        <f>H4-H22</f>
        <v>410.57800250000003</v>
      </c>
      <c r="I26" s="24"/>
      <c r="J26" s="24"/>
      <c r="K26" s="2"/>
    </row>
    <row r="27" spans="1:11" s="28" customFormat="1" ht="8.1" customHeight="1" thickBot="1" x14ac:dyDescent="0.25">
      <c r="B27" s="30"/>
      <c r="C27" s="30"/>
      <c r="D27" s="29"/>
      <c r="E27" s="34"/>
      <c r="F27" s="34"/>
      <c r="G27" s="34"/>
      <c r="H27" s="32"/>
      <c r="I27" s="24"/>
      <c r="J27" s="24"/>
    </row>
    <row r="28" spans="1:11" ht="16.5" thickTop="1" x14ac:dyDescent="0.25">
      <c r="A28" s="2"/>
      <c r="C28" s="59" t="s">
        <v>23</v>
      </c>
      <c r="D28" s="2"/>
      <c r="E28" s="2"/>
      <c r="F28" s="2"/>
      <c r="G28" s="2"/>
      <c r="H28" s="2"/>
      <c r="I28" s="23">
        <f>I6-I23</f>
        <v>267.94878124999991</v>
      </c>
      <c r="J28" s="24"/>
      <c r="K28" s="2"/>
    </row>
    <row r="29" spans="1:11" s="28" customFormat="1" ht="8.1" customHeight="1" thickBot="1" x14ac:dyDescent="0.25">
      <c r="B29" s="30"/>
      <c r="C29" s="30"/>
      <c r="I29" s="24"/>
      <c r="J29" s="24"/>
    </row>
    <row r="30" spans="1:11" ht="16.5" thickTop="1" x14ac:dyDescent="0.25">
      <c r="A30" s="2"/>
      <c r="C30" s="30"/>
      <c r="D30" s="59" t="s">
        <v>24</v>
      </c>
      <c r="E30" s="2"/>
      <c r="F30" s="2"/>
      <c r="G30" s="2"/>
      <c r="H30" s="2"/>
      <c r="I30" s="24"/>
      <c r="J30" s="23">
        <f>J8-J24</f>
        <v>2353.4459524999997</v>
      </c>
      <c r="K30" s="2"/>
    </row>
    <row r="31" spans="1:11" x14ac:dyDescent="0.2">
      <c r="A31" s="1" t="s">
        <v>25</v>
      </c>
      <c r="B31" s="6"/>
      <c r="C31" s="30"/>
      <c r="D31" s="2"/>
      <c r="E31" s="2"/>
      <c r="F31" s="2"/>
      <c r="G31" s="2"/>
      <c r="H31" s="2"/>
      <c r="I31" s="12"/>
      <c r="J31" s="12"/>
      <c r="K31" s="2"/>
    </row>
    <row r="32" spans="1:11" x14ac:dyDescent="0.2">
      <c r="A32" s="2"/>
      <c r="B32" s="87" t="s">
        <v>31</v>
      </c>
      <c r="C32" s="87"/>
      <c r="D32" s="88"/>
      <c r="E32" s="88"/>
      <c r="F32" s="88"/>
      <c r="G32" s="44"/>
      <c r="H32" s="44"/>
      <c r="I32" s="4"/>
      <c r="J32" s="2"/>
      <c r="K32" s="2"/>
    </row>
    <row r="33" spans="1:11" x14ac:dyDescent="0.2">
      <c r="A33" s="2"/>
      <c r="B33" s="87" t="s">
        <v>50</v>
      </c>
      <c r="C33" s="87"/>
      <c r="D33" s="88"/>
      <c r="E33" s="88"/>
      <c r="F33" s="88"/>
      <c r="G33" s="88"/>
      <c r="H33" s="44"/>
      <c r="I33" s="4"/>
      <c r="J33" s="2"/>
      <c r="K33" s="2"/>
    </row>
    <row r="34" spans="1:11" x14ac:dyDescent="0.2">
      <c r="A34" s="2"/>
      <c r="B34" s="87" t="s">
        <v>26</v>
      </c>
      <c r="C34" s="87"/>
      <c r="D34" s="88"/>
      <c r="E34" s="88"/>
      <c r="F34" s="88"/>
      <c r="G34" s="88"/>
      <c r="H34" s="88"/>
      <c r="I34" s="4"/>
      <c r="J34" s="2"/>
      <c r="K34" s="2"/>
    </row>
    <row r="35" spans="1:11" x14ac:dyDescent="0.2">
      <c r="A35" s="2"/>
      <c r="B35" s="87" t="s">
        <v>34</v>
      </c>
      <c r="C35" s="87"/>
      <c r="D35" s="88"/>
      <c r="E35" s="88"/>
      <c r="F35" s="44"/>
      <c r="G35" s="44"/>
      <c r="H35" s="44"/>
      <c r="I35" s="4"/>
      <c r="J35" s="2"/>
      <c r="K35" s="2"/>
    </row>
    <row r="36" spans="1:11" x14ac:dyDescent="0.2">
      <c r="B36" s="44"/>
      <c r="C36" s="44"/>
      <c r="D36" s="44"/>
      <c r="E36" s="44"/>
      <c r="F36" s="44"/>
      <c r="G36" s="44"/>
      <c r="H36" s="44"/>
      <c r="I36" s="4"/>
      <c r="J36" s="2"/>
      <c r="K36" s="2"/>
    </row>
    <row r="37" spans="1:11" ht="20.25" x14ac:dyDescent="0.3">
      <c r="A37" s="104" t="s">
        <v>61</v>
      </c>
      <c r="B37" s="86"/>
      <c r="C37" s="86"/>
      <c r="D37" s="86"/>
      <c r="E37" s="86"/>
      <c r="F37" s="105"/>
      <c r="G37" s="105"/>
      <c r="H37" s="105"/>
      <c r="I37" s="105"/>
      <c r="J37" s="105"/>
    </row>
    <row r="38" spans="1:11" ht="18.75" x14ac:dyDescent="0.3">
      <c r="A38" s="84" t="s">
        <v>35</v>
      </c>
      <c r="B38" s="85"/>
      <c r="C38" s="85"/>
      <c r="D38" s="86"/>
      <c r="E38" s="86"/>
      <c r="F38" s="63"/>
      <c r="G38" s="63"/>
      <c r="H38" s="63"/>
      <c r="I38" s="28"/>
      <c r="J38" s="63"/>
    </row>
    <row r="39" spans="1:11" ht="48" x14ac:dyDescent="0.2">
      <c r="A39" s="41" t="s">
        <v>0</v>
      </c>
      <c r="B39" s="42" t="s">
        <v>1</v>
      </c>
      <c r="C39" s="42" t="s">
        <v>45</v>
      </c>
      <c r="D39" s="43" t="s">
        <v>27</v>
      </c>
      <c r="E39" s="43" t="s">
        <v>33</v>
      </c>
      <c r="F39" s="42" t="s">
        <v>32</v>
      </c>
      <c r="G39" s="42"/>
      <c r="H39" s="91" t="s">
        <v>30</v>
      </c>
      <c r="I39" s="92"/>
      <c r="J39" s="92"/>
    </row>
    <row r="40" spans="1:11" x14ac:dyDescent="0.2">
      <c r="A40" s="34" t="s">
        <v>22</v>
      </c>
      <c r="B40" s="35">
        <v>235</v>
      </c>
      <c r="C40" s="35">
        <f>B40*0.035274</f>
        <v>8.2893899999999991</v>
      </c>
      <c r="D40" s="36">
        <v>500</v>
      </c>
      <c r="E40" s="36">
        <f>((B40*D40)*0.035274)</f>
        <v>4144.6949999999997</v>
      </c>
      <c r="F40" s="36">
        <f>E40/4</f>
        <v>1036.1737499999999</v>
      </c>
      <c r="G40" s="37"/>
      <c r="H40" s="32">
        <f>F40*1</f>
        <v>1036.1737499999999</v>
      </c>
      <c r="I40" s="19"/>
      <c r="J40" s="57"/>
    </row>
    <row r="41" spans="1:11" x14ac:dyDescent="0.2">
      <c r="A41" s="34"/>
      <c r="B41" s="35"/>
      <c r="C41" s="35"/>
      <c r="D41" s="36"/>
      <c r="E41" s="36"/>
      <c r="F41" s="36"/>
      <c r="G41" s="37"/>
      <c r="H41" s="32"/>
      <c r="I41" s="19"/>
      <c r="J41" s="57"/>
    </row>
    <row r="42" spans="1:11" x14ac:dyDescent="0.2">
      <c r="A42" s="34" t="s">
        <v>23</v>
      </c>
      <c r="B42" s="35">
        <v>127.73</v>
      </c>
      <c r="C42" s="35">
        <f t="shared" ref="C42:C44" si="4">B42*0.035274</f>
        <v>4.50554802</v>
      </c>
      <c r="D42" s="36">
        <v>750</v>
      </c>
      <c r="E42" s="36">
        <f t="shared" ref="E42:E44" si="5">((B42*D42)*0.035274)</f>
        <v>3379.1610150000001</v>
      </c>
      <c r="F42" s="36">
        <f t="shared" ref="F42:F44" si="6">E42/4</f>
        <v>844.79025375000003</v>
      </c>
      <c r="G42" s="37"/>
      <c r="H42" s="28"/>
      <c r="I42" s="32">
        <f>F42*1</f>
        <v>844.79025375000003</v>
      </c>
      <c r="J42" s="57"/>
    </row>
    <row r="43" spans="1:11" x14ac:dyDescent="0.2">
      <c r="A43" s="34"/>
      <c r="B43" s="35"/>
      <c r="C43" s="35"/>
      <c r="D43" s="36"/>
      <c r="E43" s="36"/>
      <c r="F43" s="36"/>
      <c r="G43" s="37"/>
      <c r="H43" s="32"/>
      <c r="I43" s="19"/>
      <c r="J43" s="57"/>
    </row>
    <row r="44" spans="1:11" x14ac:dyDescent="0.2">
      <c r="A44" s="34" t="s">
        <v>24</v>
      </c>
      <c r="B44" s="35">
        <v>207</v>
      </c>
      <c r="C44" s="35">
        <f t="shared" si="4"/>
        <v>7.3017180000000002</v>
      </c>
      <c r="D44" s="36">
        <v>500</v>
      </c>
      <c r="E44" s="36">
        <f t="shared" si="5"/>
        <v>3650.8589999999999</v>
      </c>
      <c r="F44" s="36">
        <f t="shared" si="6"/>
        <v>912.71474999999998</v>
      </c>
      <c r="G44" s="37"/>
      <c r="H44" s="28"/>
      <c r="I44" s="19"/>
      <c r="J44" s="32">
        <f>F44*1</f>
        <v>912.71474999999998</v>
      </c>
    </row>
    <row r="45" spans="1:11" ht="18.75" x14ac:dyDescent="0.3">
      <c r="A45" s="84" t="s">
        <v>2</v>
      </c>
      <c r="B45" s="86"/>
      <c r="C45" s="86"/>
      <c r="D45" s="86"/>
      <c r="E45" s="86"/>
      <c r="F45" s="86"/>
      <c r="G45" s="86"/>
      <c r="H45" s="86"/>
      <c r="I45" s="86"/>
      <c r="J45" s="86"/>
    </row>
    <row r="46" spans="1:11" ht="15.75" x14ac:dyDescent="0.2">
      <c r="A46" s="63"/>
      <c r="B46" s="63"/>
      <c r="C46" s="82" t="s">
        <v>41</v>
      </c>
      <c r="D46" s="83"/>
      <c r="E46" s="82" t="s">
        <v>42</v>
      </c>
      <c r="F46" s="83"/>
      <c r="G46" s="64" t="s">
        <v>49</v>
      </c>
      <c r="H46" s="18"/>
      <c r="I46" s="19"/>
      <c r="J46" s="25"/>
    </row>
    <row r="47" spans="1:11" ht="15.75" x14ac:dyDescent="0.2">
      <c r="A47" s="64" t="s">
        <v>3</v>
      </c>
      <c r="B47" s="29" t="s">
        <v>6</v>
      </c>
      <c r="C47" s="31">
        <v>0.03</v>
      </c>
      <c r="D47" s="68" t="s">
        <v>53</v>
      </c>
      <c r="E47" s="38">
        <v>5</v>
      </c>
      <c r="F47" s="30" t="s">
        <v>43</v>
      </c>
      <c r="G47" s="32">
        <f>C47*E47</f>
        <v>0.15</v>
      </c>
      <c r="H47" s="28"/>
      <c r="I47" s="19"/>
      <c r="J47" s="25"/>
    </row>
    <row r="48" spans="1:11" x14ac:dyDescent="0.2">
      <c r="A48" s="56"/>
      <c r="B48" s="29" t="s">
        <v>5</v>
      </c>
      <c r="C48" s="31">
        <v>2.5000000000000001E-2</v>
      </c>
      <c r="D48" s="68" t="s">
        <v>54</v>
      </c>
      <c r="E48" s="38">
        <v>5.25</v>
      </c>
      <c r="F48" s="29" t="s">
        <v>43</v>
      </c>
      <c r="G48" s="32">
        <f t="shared" ref="G48:G51" si="7">C48*E48</f>
        <v>0.13125000000000001</v>
      </c>
      <c r="H48" s="28"/>
      <c r="I48" s="19"/>
      <c r="J48" s="25"/>
    </row>
    <row r="49" spans="1:10" x14ac:dyDescent="0.2">
      <c r="A49" s="56"/>
      <c r="B49" s="29" t="s">
        <v>4</v>
      </c>
      <c r="C49" s="31">
        <v>0.04</v>
      </c>
      <c r="D49" s="68" t="s">
        <v>54</v>
      </c>
      <c r="E49" s="38">
        <v>6.45</v>
      </c>
      <c r="F49" s="30" t="s">
        <v>43</v>
      </c>
      <c r="G49" s="32">
        <f t="shared" si="7"/>
        <v>0.25800000000000001</v>
      </c>
      <c r="H49" s="28"/>
      <c r="I49" s="19"/>
      <c r="J49" s="25"/>
    </row>
    <row r="50" spans="1:10" ht="15.75" x14ac:dyDescent="0.2">
      <c r="A50" s="64" t="s">
        <v>7</v>
      </c>
      <c r="B50" s="29" t="s">
        <v>29</v>
      </c>
      <c r="C50" s="31">
        <v>1000</v>
      </c>
      <c r="D50" s="29" t="s">
        <v>55</v>
      </c>
      <c r="E50" s="32">
        <v>0.05</v>
      </c>
      <c r="F50" s="33" t="s">
        <v>44</v>
      </c>
      <c r="G50" s="15">
        <f t="shared" si="7"/>
        <v>50</v>
      </c>
      <c r="H50" s="28"/>
      <c r="I50" s="19"/>
      <c r="J50" s="24"/>
    </row>
    <row r="51" spans="1:10" x14ac:dyDescent="0.2">
      <c r="A51" s="56"/>
      <c r="B51" s="29" t="s">
        <v>8</v>
      </c>
      <c r="C51" s="31">
        <v>1000</v>
      </c>
      <c r="D51" s="29" t="s">
        <v>55</v>
      </c>
      <c r="E51" s="32">
        <v>0.03</v>
      </c>
      <c r="F51" s="33" t="s">
        <v>44</v>
      </c>
      <c r="G51" s="15">
        <f t="shared" si="7"/>
        <v>30</v>
      </c>
      <c r="H51" s="28"/>
      <c r="I51" s="19"/>
      <c r="J51" s="25"/>
    </row>
    <row r="52" spans="1:10" x14ac:dyDescent="0.2">
      <c r="A52" s="56"/>
      <c r="B52" s="29" t="s">
        <v>9</v>
      </c>
      <c r="C52" s="31" t="s">
        <v>59</v>
      </c>
      <c r="D52" s="29" t="s">
        <v>10</v>
      </c>
      <c r="E52" s="40"/>
      <c r="F52" s="31"/>
      <c r="G52" s="15">
        <v>125</v>
      </c>
      <c r="H52" s="28"/>
      <c r="I52" s="19"/>
      <c r="J52" s="24"/>
    </row>
    <row r="53" spans="1:10" x14ac:dyDescent="0.2">
      <c r="A53" s="56"/>
      <c r="B53" s="29" t="s">
        <v>11</v>
      </c>
      <c r="C53" s="31">
        <v>250</v>
      </c>
      <c r="D53" s="29" t="s">
        <v>56</v>
      </c>
      <c r="E53" s="28"/>
      <c r="F53" s="28"/>
      <c r="G53" s="15">
        <v>60</v>
      </c>
      <c r="H53" s="47"/>
      <c r="I53" s="19"/>
      <c r="J53" s="47"/>
    </row>
    <row r="54" spans="1:10" ht="15.75" x14ac:dyDescent="0.2">
      <c r="A54" s="64" t="s">
        <v>12</v>
      </c>
      <c r="B54" s="39" t="s">
        <v>13</v>
      </c>
      <c r="C54" s="70">
        <v>14.35</v>
      </c>
      <c r="D54" s="69" t="s">
        <v>57</v>
      </c>
      <c r="E54" s="73">
        <v>4.2000000000000003E-2</v>
      </c>
      <c r="F54" s="65" t="s">
        <v>52</v>
      </c>
      <c r="G54" s="49">
        <f>C54*E54</f>
        <v>0.60270000000000001</v>
      </c>
      <c r="H54" s="48"/>
      <c r="I54" s="19"/>
      <c r="J54" s="48"/>
    </row>
    <row r="55" spans="1:10" ht="15.75" x14ac:dyDescent="0.2">
      <c r="A55" s="64" t="s">
        <v>14</v>
      </c>
      <c r="B55" s="29" t="s">
        <v>15</v>
      </c>
      <c r="C55" s="31">
        <v>2.7</v>
      </c>
      <c r="D55" s="29" t="s">
        <v>58</v>
      </c>
      <c r="E55" s="14" t="s">
        <v>28</v>
      </c>
      <c r="F55" s="34" t="s">
        <v>16</v>
      </c>
      <c r="G55" s="15">
        <v>162</v>
      </c>
      <c r="H55" s="28"/>
      <c r="I55" s="19"/>
      <c r="J55" s="24"/>
    </row>
    <row r="56" spans="1:10" x14ac:dyDescent="0.2">
      <c r="A56" s="28"/>
      <c r="B56" s="29" t="s">
        <v>17</v>
      </c>
      <c r="C56" s="31">
        <v>2.7</v>
      </c>
      <c r="D56" s="29" t="s">
        <v>58</v>
      </c>
      <c r="E56" s="14" t="s">
        <v>28</v>
      </c>
      <c r="F56" s="34" t="s">
        <v>18</v>
      </c>
      <c r="G56" s="15">
        <v>216</v>
      </c>
      <c r="H56" s="28"/>
      <c r="I56" s="28"/>
      <c r="J56" s="24"/>
    </row>
    <row r="57" spans="1:10" x14ac:dyDescent="0.2">
      <c r="A57" s="28"/>
      <c r="B57" s="29" t="s">
        <v>19</v>
      </c>
      <c r="C57" s="31">
        <v>2.7</v>
      </c>
      <c r="D57" s="29" t="s">
        <v>58</v>
      </c>
      <c r="E57" s="14" t="s">
        <v>28</v>
      </c>
      <c r="F57" s="34" t="s">
        <v>20</v>
      </c>
      <c r="G57" s="15">
        <v>324</v>
      </c>
      <c r="H57" s="28"/>
      <c r="I57" s="19"/>
      <c r="J57" s="28"/>
    </row>
    <row r="58" spans="1:10" ht="15.75" x14ac:dyDescent="0.2">
      <c r="A58" s="28"/>
      <c r="B58" s="28"/>
      <c r="D58" s="29"/>
      <c r="E58" s="95" t="s">
        <v>46</v>
      </c>
      <c r="F58" s="96"/>
      <c r="G58" s="34"/>
      <c r="H58" s="60">
        <f>G47+G50+G51+G52+G53+G54+G55</f>
        <v>427.7527</v>
      </c>
      <c r="I58" s="24"/>
      <c r="J58" s="24"/>
    </row>
    <row r="59" spans="1:10" ht="15.75" x14ac:dyDescent="0.2">
      <c r="A59" s="28"/>
      <c r="B59" s="28"/>
      <c r="D59" s="29"/>
      <c r="E59" s="93" t="s">
        <v>47</v>
      </c>
      <c r="F59" s="94"/>
      <c r="G59" s="34"/>
      <c r="H59" s="15"/>
      <c r="I59" s="60">
        <f>G48+G50+G51+G52+G53+G54+G56</f>
        <v>481.73395000000005</v>
      </c>
      <c r="J59" s="24"/>
    </row>
    <row r="60" spans="1:10" ht="15.75" x14ac:dyDescent="0.2">
      <c r="A60" s="28"/>
      <c r="B60" s="28"/>
      <c r="D60" s="29"/>
      <c r="E60" s="97" t="s">
        <v>48</v>
      </c>
      <c r="F60" s="98"/>
      <c r="G60" s="34"/>
      <c r="H60" s="15"/>
      <c r="I60" s="24"/>
      <c r="J60" s="60">
        <f>G49+G50+G51+G52+G53+G54+G57</f>
        <v>589.86070000000007</v>
      </c>
    </row>
    <row r="61" spans="1:10" ht="19.5" thickBot="1" x14ac:dyDescent="0.25">
      <c r="A61" s="89" t="s">
        <v>21</v>
      </c>
      <c r="B61" s="90"/>
      <c r="C61" s="90"/>
      <c r="D61" s="90"/>
      <c r="E61" s="90"/>
      <c r="F61" s="90"/>
      <c r="G61" s="79"/>
      <c r="H61" s="21"/>
      <c r="I61" s="19"/>
      <c r="J61" s="19"/>
    </row>
    <row r="62" spans="1:10" ht="16.5" thickTop="1" x14ac:dyDescent="0.25">
      <c r="A62" s="28"/>
      <c r="B62" s="59" t="s">
        <v>22</v>
      </c>
      <c r="C62" s="30"/>
      <c r="D62" s="29"/>
      <c r="E62" s="34"/>
      <c r="F62" s="34"/>
      <c r="G62" s="34"/>
      <c r="H62" s="58">
        <f>H40-H58</f>
        <v>608.42104999999992</v>
      </c>
      <c r="I62" s="24"/>
      <c r="J62" s="24"/>
    </row>
    <row r="63" spans="1:10" ht="15.75" thickBot="1" x14ac:dyDescent="0.25">
      <c r="A63" s="28"/>
      <c r="B63" s="30"/>
      <c r="C63" s="30"/>
      <c r="D63" s="29"/>
      <c r="E63" s="34"/>
      <c r="F63" s="34"/>
      <c r="G63" s="34"/>
      <c r="H63" s="32"/>
      <c r="I63" s="24"/>
      <c r="J63" s="24"/>
    </row>
    <row r="64" spans="1:10" ht="16.5" thickTop="1" x14ac:dyDescent="0.25">
      <c r="A64" s="28"/>
      <c r="B64" s="28"/>
      <c r="C64" s="59" t="s">
        <v>23</v>
      </c>
      <c r="D64" s="28"/>
      <c r="E64" s="28"/>
      <c r="F64" s="28"/>
      <c r="G64" s="28"/>
      <c r="H64" s="28"/>
      <c r="I64" s="23">
        <f>I42-I59</f>
        <v>363.05630374999998</v>
      </c>
      <c r="J64" s="24"/>
    </row>
    <row r="65" spans="1:10" ht="15.75" thickBot="1" x14ac:dyDescent="0.25">
      <c r="A65" s="28"/>
      <c r="B65" s="30"/>
      <c r="C65" s="30"/>
      <c r="D65" s="28"/>
      <c r="E65" s="28"/>
      <c r="F65" s="28"/>
      <c r="G65" s="28"/>
      <c r="H65" s="28"/>
      <c r="I65" s="24"/>
      <c r="J65" s="24"/>
    </row>
    <row r="66" spans="1:10" ht="16.5" thickTop="1" x14ac:dyDescent="0.25">
      <c r="A66" s="28"/>
      <c r="B66" s="28"/>
      <c r="C66" s="30"/>
      <c r="D66" s="59" t="s">
        <v>24</v>
      </c>
      <c r="E66" s="28"/>
      <c r="F66" s="28"/>
      <c r="G66" s="28"/>
      <c r="H66" s="28"/>
      <c r="I66" s="24"/>
      <c r="J66" s="23">
        <f>J44-J60</f>
        <v>322.85404999999992</v>
      </c>
    </row>
    <row r="67" spans="1:10" x14ac:dyDescent="0.2">
      <c r="A67" s="1" t="s">
        <v>25</v>
      </c>
      <c r="B67" s="30"/>
      <c r="C67" s="30"/>
      <c r="D67" s="28"/>
      <c r="E67" s="28"/>
      <c r="F67" s="28"/>
      <c r="G67" s="28"/>
      <c r="H67" s="28"/>
      <c r="I67" s="38"/>
      <c r="J67" s="38"/>
    </row>
    <row r="68" spans="1:10" x14ac:dyDescent="0.2">
      <c r="A68" s="28"/>
      <c r="B68" s="87" t="s">
        <v>31</v>
      </c>
      <c r="C68" s="87"/>
      <c r="D68" s="88"/>
      <c r="E68" s="88"/>
      <c r="F68" s="88"/>
      <c r="G68" s="62"/>
      <c r="H68" s="62"/>
      <c r="I68" s="18"/>
      <c r="J68" s="28"/>
    </row>
    <row r="69" spans="1:10" x14ac:dyDescent="0.2">
      <c r="A69" s="28"/>
      <c r="B69" s="87" t="s">
        <v>51</v>
      </c>
      <c r="C69" s="87"/>
      <c r="D69" s="88"/>
      <c r="E69" s="88"/>
      <c r="F69" s="88"/>
      <c r="G69" s="88"/>
      <c r="H69" s="62"/>
      <c r="I69" s="18"/>
      <c r="J69" s="28"/>
    </row>
    <row r="70" spans="1:10" x14ac:dyDescent="0.2">
      <c r="A70" s="28"/>
      <c r="B70" s="87" t="s">
        <v>26</v>
      </c>
      <c r="C70" s="87"/>
      <c r="D70" s="88"/>
      <c r="E70" s="88"/>
      <c r="F70" s="88"/>
      <c r="G70" s="88"/>
      <c r="H70" s="88"/>
      <c r="I70" s="18"/>
      <c r="J70" s="28"/>
    </row>
    <row r="71" spans="1:10" x14ac:dyDescent="0.2">
      <c r="A71" s="28"/>
      <c r="B71" s="87" t="s">
        <v>34</v>
      </c>
      <c r="C71" s="87"/>
      <c r="D71" s="88"/>
      <c r="E71" s="88"/>
      <c r="F71" s="62"/>
      <c r="G71" s="62"/>
      <c r="H71" s="62"/>
      <c r="I71" s="18"/>
      <c r="J71" s="28"/>
    </row>
  </sheetData>
  <mergeCells count="28">
    <mergeCell ref="B69:G69"/>
    <mergeCell ref="B70:H70"/>
    <mergeCell ref="B71:E71"/>
    <mergeCell ref="E58:F58"/>
    <mergeCell ref="E59:F59"/>
    <mergeCell ref="E60:F60"/>
    <mergeCell ref="A61:F61"/>
    <mergeCell ref="B68:F68"/>
    <mergeCell ref="A37:E37"/>
    <mergeCell ref="A38:E38"/>
    <mergeCell ref="H39:J39"/>
    <mergeCell ref="A45:J45"/>
    <mergeCell ref="C46:D46"/>
    <mergeCell ref="E46:F46"/>
    <mergeCell ref="B35:E35"/>
    <mergeCell ref="B32:F32"/>
    <mergeCell ref="B33:G33"/>
    <mergeCell ref="A9:B9"/>
    <mergeCell ref="H3:J3"/>
    <mergeCell ref="E23:F23"/>
    <mergeCell ref="E22:F22"/>
    <mergeCell ref="E24:F24"/>
    <mergeCell ref="A1:E1"/>
    <mergeCell ref="C10:D10"/>
    <mergeCell ref="E10:F10"/>
    <mergeCell ref="A2:E2"/>
    <mergeCell ref="B34:H34"/>
    <mergeCell ref="A25:F25"/>
  </mergeCells>
  <phoneticPr fontId="12" type="noConversion"/>
  <pageMargins left="0.7" right="0.7" top="0.75" bottom="0.75" header="0.3" footer="0.3"/>
  <pageSetup scale="60" orientation="portrait" r:id="rId1"/>
  <ignoredErrors>
    <ignoredError sqref="B18" twoDigitTextYear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5"/>
  <sheetViews>
    <sheetView topLeftCell="A7" workbookViewId="0">
      <selection sqref="A1:J35"/>
    </sheetView>
  </sheetViews>
  <sheetFormatPr defaultColWidth="8.6640625" defaultRowHeight="15" x14ac:dyDescent="0.2"/>
  <cols>
    <col min="1" max="1" width="10.109375" bestFit="1" customWidth="1"/>
    <col min="2" max="3" width="14.6640625" customWidth="1"/>
    <col min="4" max="4" width="13.6640625" style="28" customWidth="1"/>
    <col min="5" max="5" width="15.5546875" customWidth="1"/>
    <col min="6" max="6" width="12.6640625" customWidth="1"/>
    <col min="7" max="7" width="8.6640625" customWidth="1"/>
    <col min="8" max="10" width="7.44140625" customWidth="1"/>
  </cols>
  <sheetData>
    <row r="1" spans="1:12" s="28" customFormat="1" ht="20.25" x14ac:dyDescent="0.3">
      <c r="A1" s="80" t="s">
        <v>61</v>
      </c>
      <c r="B1" s="81"/>
      <c r="C1" s="81"/>
      <c r="D1" s="81"/>
      <c r="E1" s="81"/>
    </row>
    <row r="2" spans="1:12" ht="18.75" x14ac:dyDescent="0.3">
      <c r="A2" s="84" t="s">
        <v>35</v>
      </c>
      <c r="B2" s="85"/>
      <c r="C2" s="85"/>
      <c r="D2" s="86"/>
      <c r="E2" s="86"/>
      <c r="F2" s="17"/>
      <c r="G2" s="17"/>
      <c r="H2" s="17"/>
      <c r="I2" s="28"/>
      <c r="J2" s="17"/>
      <c r="K2" s="50"/>
      <c r="L2" s="28"/>
    </row>
    <row r="3" spans="1:12" ht="33.950000000000003" customHeight="1" x14ac:dyDescent="0.2">
      <c r="A3" s="41" t="s">
        <v>0</v>
      </c>
      <c r="B3" s="42" t="s">
        <v>1</v>
      </c>
      <c r="C3" s="42" t="s">
        <v>45</v>
      </c>
      <c r="D3" s="43" t="s">
        <v>27</v>
      </c>
      <c r="E3" s="43" t="s">
        <v>33</v>
      </c>
      <c r="F3" s="42" t="s">
        <v>32</v>
      </c>
      <c r="G3" s="42"/>
      <c r="H3" s="91" t="s">
        <v>30</v>
      </c>
      <c r="I3" s="92"/>
      <c r="J3" s="92"/>
      <c r="K3" s="51"/>
      <c r="L3" s="28"/>
    </row>
    <row r="4" spans="1:12" x14ac:dyDescent="0.2">
      <c r="A4" s="34" t="s">
        <v>22</v>
      </c>
      <c r="B4" s="35">
        <v>235</v>
      </c>
      <c r="C4" s="35">
        <f>B4*0.035274</f>
        <v>8.2893899999999991</v>
      </c>
      <c r="D4" s="36">
        <v>500</v>
      </c>
      <c r="E4" s="36">
        <f>((B4*D4)*0.035274)</f>
        <v>4144.6949999999997</v>
      </c>
      <c r="F4" s="36">
        <f>E4/4</f>
        <v>1036.1737499999999</v>
      </c>
      <c r="G4" s="37"/>
      <c r="H4" s="32">
        <f>F4*1</f>
        <v>1036.1737499999999</v>
      </c>
      <c r="I4" s="19"/>
      <c r="J4" s="57"/>
      <c r="K4" s="52"/>
      <c r="L4" s="28"/>
    </row>
    <row r="5" spans="1:12" ht="8.1" customHeight="1" x14ac:dyDescent="0.2">
      <c r="A5" s="34"/>
      <c r="B5" s="35"/>
      <c r="C5" s="35"/>
      <c r="D5" s="36"/>
      <c r="E5" s="36"/>
      <c r="F5" s="36"/>
      <c r="G5" s="37"/>
      <c r="H5" s="32"/>
      <c r="I5" s="19"/>
      <c r="J5" s="57"/>
      <c r="K5" s="52"/>
      <c r="L5" s="28"/>
    </row>
    <row r="6" spans="1:12" x14ac:dyDescent="0.2">
      <c r="A6" s="34" t="s">
        <v>23</v>
      </c>
      <c r="B6" s="35">
        <v>127.73</v>
      </c>
      <c r="C6" s="35">
        <f t="shared" ref="C6:C8" si="0">B6*0.035274</f>
        <v>4.50554802</v>
      </c>
      <c r="D6" s="36">
        <v>750</v>
      </c>
      <c r="E6" s="36">
        <f t="shared" ref="E6:E8" si="1">((B6*D6)*0.035274)</f>
        <v>3379.1610150000001</v>
      </c>
      <c r="F6" s="36">
        <f t="shared" ref="F6:F8" si="2">E6/4</f>
        <v>844.79025375000003</v>
      </c>
      <c r="G6" s="37"/>
      <c r="H6" s="28"/>
      <c r="I6" s="32">
        <f>F6*1</f>
        <v>844.79025375000003</v>
      </c>
      <c r="J6" s="57"/>
      <c r="K6" s="52"/>
      <c r="L6" s="28"/>
    </row>
    <row r="7" spans="1:12" ht="8.1" customHeight="1" x14ac:dyDescent="0.2">
      <c r="A7" s="34"/>
      <c r="B7" s="35"/>
      <c r="C7" s="35"/>
      <c r="D7" s="36"/>
      <c r="E7" s="36"/>
      <c r="F7" s="36"/>
      <c r="G7" s="37"/>
      <c r="H7" s="32"/>
      <c r="I7" s="19"/>
      <c r="J7" s="57"/>
      <c r="K7" s="52"/>
      <c r="L7" s="28"/>
    </row>
    <row r="8" spans="1:12" x14ac:dyDescent="0.2">
      <c r="A8" s="34" t="s">
        <v>24</v>
      </c>
      <c r="B8" s="35">
        <v>207</v>
      </c>
      <c r="C8" s="35">
        <f t="shared" si="0"/>
        <v>7.3017180000000002</v>
      </c>
      <c r="D8" s="36">
        <v>500</v>
      </c>
      <c r="E8" s="36">
        <f t="shared" si="1"/>
        <v>3650.8589999999999</v>
      </c>
      <c r="F8" s="36">
        <f t="shared" si="2"/>
        <v>912.71474999999998</v>
      </c>
      <c r="G8" s="37"/>
      <c r="H8" s="28"/>
      <c r="I8" s="19"/>
      <c r="J8" s="32">
        <f>F8*1</f>
        <v>912.71474999999998</v>
      </c>
      <c r="K8" s="52"/>
      <c r="L8" s="28"/>
    </row>
    <row r="9" spans="1:12" ht="18.75" x14ac:dyDescent="0.3">
      <c r="A9" s="84" t="s">
        <v>2</v>
      </c>
      <c r="B9" s="86"/>
      <c r="C9" s="86"/>
      <c r="D9" s="86"/>
      <c r="E9" s="86"/>
      <c r="F9" s="86"/>
      <c r="G9" s="86"/>
      <c r="H9" s="86"/>
      <c r="I9" s="86"/>
      <c r="J9" s="86"/>
      <c r="K9" s="49"/>
      <c r="L9" s="28"/>
    </row>
    <row r="10" spans="1:12" ht="15.75" x14ac:dyDescent="0.2">
      <c r="A10" s="17"/>
      <c r="B10" s="17"/>
      <c r="C10" s="82" t="s">
        <v>41</v>
      </c>
      <c r="D10" s="83"/>
      <c r="E10" s="82" t="s">
        <v>42</v>
      </c>
      <c r="F10" s="83"/>
      <c r="G10" s="55" t="s">
        <v>49</v>
      </c>
      <c r="H10" s="18"/>
      <c r="I10" s="19"/>
      <c r="J10" s="25"/>
      <c r="K10" s="49"/>
      <c r="L10" s="28"/>
    </row>
    <row r="11" spans="1:12" ht="15.75" x14ac:dyDescent="0.2">
      <c r="A11" s="55" t="s">
        <v>3</v>
      </c>
      <c r="B11" s="29" t="s">
        <v>6</v>
      </c>
      <c r="C11" s="31">
        <v>0.03</v>
      </c>
      <c r="D11" s="68" t="s">
        <v>53</v>
      </c>
      <c r="E11" s="38">
        <v>5</v>
      </c>
      <c r="F11" s="30" t="s">
        <v>43</v>
      </c>
      <c r="G11" s="32">
        <f>C11*E11</f>
        <v>0.15</v>
      </c>
      <c r="H11" s="28"/>
      <c r="I11" s="19"/>
      <c r="J11" s="25"/>
      <c r="K11" s="45"/>
      <c r="L11" s="28"/>
    </row>
    <row r="12" spans="1:12" x14ac:dyDescent="0.2">
      <c r="A12" s="56"/>
      <c r="B12" s="29" t="s">
        <v>5</v>
      </c>
      <c r="C12" s="31">
        <v>2.5000000000000001E-2</v>
      </c>
      <c r="D12" s="68" t="s">
        <v>54</v>
      </c>
      <c r="E12" s="38">
        <v>5.25</v>
      </c>
      <c r="F12" s="29" t="s">
        <v>43</v>
      </c>
      <c r="G12" s="32">
        <f t="shared" ref="G12:G15" si="3">C12*E12</f>
        <v>0.13125000000000001</v>
      </c>
      <c r="H12" s="28"/>
      <c r="I12" s="19"/>
      <c r="J12" s="25"/>
      <c r="K12" s="28"/>
      <c r="L12" s="28"/>
    </row>
    <row r="13" spans="1:12" x14ac:dyDescent="0.2">
      <c r="A13" s="56"/>
      <c r="B13" s="29" t="s">
        <v>4</v>
      </c>
      <c r="C13" s="31">
        <v>0.04</v>
      </c>
      <c r="D13" s="68" t="s">
        <v>54</v>
      </c>
      <c r="E13" s="38">
        <v>6.45</v>
      </c>
      <c r="F13" s="30" t="s">
        <v>43</v>
      </c>
      <c r="G13" s="32">
        <f t="shared" si="3"/>
        <v>0.25800000000000001</v>
      </c>
      <c r="H13" s="28"/>
      <c r="I13" s="19"/>
      <c r="J13" s="25"/>
      <c r="K13" s="28"/>
      <c r="L13" s="28"/>
    </row>
    <row r="14" spans="1:12" ht="15.75" x14ac:dyDescent="0.2">
      <c r="A14" s="55" t="s">
        <v>7</v>
      </c>
      <c r="B14" s="29" t="s">
        <v>29</v>
      </c>
      <c r="C14" s="31">
        <v>1000</v>
      </c>
      <c r="D14" s="29" t="s">
        <v>55</v>
      </c>
      <c r="E14" s="32">
        <v>0.05</v>
      </c>
      <c r="F14" s="33" t="s">
        <v>44</v>
      </c>
      <c r="G14" s="15">
        <f t="shared" si="3"/>
        <v>50</v>
      </c>
      <c r="H14" s="28"/>
      <c r="I14" s="19"/>
      <c r="J14" s="24"/>
      <c r="K14" s="28"/>
      <c r="L14" s="28"/>
    </row>
    <row r="15" spans="1:12" x14ac:dyDescent="0.2">
      <c r="A15" s="56"/>
      <c r="B15" s="29" t="s">
        <v>8</v>
      </c>
      <c r="C15" s="31">
        <v>1000</v>
      </c>
      <c r="D15" s="29" t="s">
        <v>55</v>
      </c>
      <c r="E15" s="32">
        <v>0.03</v>
      </c>
      <c r="F15" s="33" t="s">
        <v>44</v>
      </c>
      <c r="G15" s="15">
        <f t="shared" si="3"/>
        <v>30</v>
      </c>
      <c r="H15" s="28"/>
      <c r="I15" s="19"/>
      <c r="J15" s="25"/>
      <c r="K15" s="28"/>
      <c r="L15" s="28"/>
    </row>
    <row r="16" spans="1:12" x14ac:dyDescent="0.2">
      <c r="A16" s="56"/>
      <c r="B16" s="29" t="s">
        <v>9</v>
      </c>
      <c r="C16" s="31" t="s">
        <v>59</v>
      </c>
      <c r="D16" s="29" t="s">
        <v>10</v>
      </c>
      <c r="E16" s="40"/>
      <c r="F16" s="31"/>
      <c r="G16" s="15">
        <v>125</v>
      </c>
      <c r="H16" s="28"/>
      <c r="I16" s="19"/>
      <c r="J16" s="24"/>
      <c r="K16" s="28"/>
      <c r="L16" s="28"/>
    </row>
    <row r="17" spans="1:12" ht="15" customHeight="1" x14ac:dyDescent="0.2">
      <c r="A17" s="56"/>
      <c r="B17" s="29" t="s">
        <v>11</v>
      </c>
      <c r="C17" s="31">
        <v>250</v>
      </c>
      <c r="D17" s="29" t="s">
        <v>56</v>
      </c>
      <c r="E17" s="28"/>
      <c r="F17" s="28"/>
      <c r="G17" s="15">
        <v>60</v>
      </c>
      <c r="H17" s="47"/>
      <c r="I17" s="19"/>
      <c r="J17" s="47"/>
      <c r="K17" s="28"/>
      <c r="L17" s="28"/>
    </row>
    <row r="18" spans="1:12" ht="15.75" x14ac:dyDescent="0.2">
      <c r="A18" s="55" t="s">
        <v>12</v>
      </c>
      <c r="B18" s="39" t="s">
        <v>13</v>
      </c>
      <c r="C18" s="70">
        <v>14.35</v>
      </c>
      <c r="D18" s="69" t="s">
        <v>57</v>
      </c>
      <c r="E18" s="73">
        <v>4.2000000000000003E-2</v>
      </c>
      <c r="F18" s="65" t="s">
        <v>52</v>
      </c>
      <c r="G18" s="49">
        <f>C18*E18</f>
        <v>0.60270000000000001</v>
      </c>
      <c r="H18" s="48"/>
      <c r="I18" s="19"/>
      <c r="J18" s="48"/>
      <c r="K18" s="28"/>
      <c r="L18" s="28"/>
    </row>
    <row r="19" spans="1:12" ht="15.75" x14ac:dyDescent="0.2">
      <c r="A19" s="55" t="s">
        <v>14</v>
      </c>
      <c r="B19" s="29" t="s">
        <v>15</v>
      </c>
      <c r="C19" s="31">
        <v>2.7</v>
      </c>
      <c r="D19" s="29" t="s">
        <v>58</v>
      </c>
      <c r="E19" s="14" t="s">
        <v>28</v>
      </c>
      <c r="F19" s="34" t="s">
        <v>16</v>
      </c>
      <c r="G19" s="15">
        <v>162</v>
      </c>
      <c r="H19" s="28"/>
      <c r="I19" s="19"/>
      <c r="J19" s="24"/>
      <c r="K19" s="28"/>
      <c r="L19" s="28"/>
    </row>
    <row r="20" spans="1:12" x14ac:dyDescent="0.2">
      <c r="A20" s="28"/>
      <c r="B20" s="29" t="s">
        <v>17</v>
      </c>
      <c r="C20" s="31">
        <v>2.7</v>
      </c>
      <c r="D20" s="29" t="s">
        <v>58</v>
      </c>
      <c r="E20" s="14" t="s">
        <v>28</v>
      </c>
      <c r="F20" s="34" t="s">
        <v>18</v>
      </c>
      <c r="G20" s="15">
        <v>216</v>
      </c>
      <c r="H20" s="28"/>
      <c r="I20" s="28"/>
      <c r="J20" s="24"/>
      <c r="K20" s="38"/>
      <c r="L20" s="28"/>
    </row>
    <row r="21" spans="1:12" x14ac:dyDescent="0.2">
      <c r="A21" s="28"/>
      <c r="B21" s="29" t="s">
        <v>19</v>
      </c>
      <c r="C21" s="31">
        <v>2.7</v>
      </c>
      <c r="D21" s="29" t="s">
        <v>58</v>
      </c>
      <c r="E21" s="14" t="s">
        <v>28</v>
      </c>
      <c r="F21" s="34" t="s">
        <v>20</v>
      </c>
      <c r="G21" s="15">
        <v>324</v>
      </c>
      <c r="H21" s="28"/>
      <c r="I21" s="19"/>
      <c r="J21" s="28"/>
      <c r="K21" s="38"/>
      <c r="L21" s="28"/>
    </row>
    <row r="22" spans="1:12" ht="15.75" x14ac:dyDescent="0.2">
      <c r="A22" s="28"/>
      <c r="B22" s="28"/>
      <c r="C22" s="28"/>
      <c r="D22" s="29"/>
      <c r="E22" s="95" t="s">
        <v>46</v>
      </c>
      <c r="F22" s="96"/>
      <c r="G22" s="34"/>
      <c r="H22" s="60">
        <f>G11+G14+G15+G16+G17+G18+G19</f>
        <v>427.7527</v>
      </c>
      <c r="I22" s="24"/>
      <c r="J22" s="24"/>
      <c r="K22" s="38"/>
      <c r="L22" s="28"/>
    </row>
    <row r="23" spans="1:12" ht="15.75" x14ac:dyDescent="0.2">
      <c r="A23" s="28"/>
      <c r="B23" s="28"/>
      <c r="C23" s="28"/>
      <c r="D23" s="29"/>
      <c r="E23" s="93" t="s">
        <v>47</v>
      </c>
      <c r="F23" s="94"/>
      <c r="G23" s="34"/>
      <c r="H23" s="15"/>
      <c r="I23" s="60">
        <f>G12+G14+G15+G16+G17+G18+G20</f>
        <v>481.73395000000005</v>
      </c>
      <c r="J23" s="24"/>
      <c r="K23" s="28"/>
      <c r="L23" s="28"/>
    </row>
    <row r="24" spans="1:12" ht="15.75" x14ac:dyDescent="0.2">
      <c r="A24" s="28"/>
      <c r="B24" s="28"/>
      <c r="C24" s="28"/>
      <c r="D24" s="29"/>
      <c r="E24" s="97" t="s">
        <v>48</v>
      </c>
      <c r="F24" s="98"/>
      <c r="G24" s="34"/>
      <c r="H24" s="15"/>
      <c r="I24" s="24"/>
      <c r="J24" s="60">
        <f>G13+G14+G15+G16+G17+G18+G21</f>
        <v>589.86070000000007</v>
      </c>
      <c r="K24" s="38"/>
      <c r="L24" s="28"/>
    </row>
    <row r="25" spans="1:12" ht="19.5" thickBot="1" x14ac:dyDescent="0.25">
      <c r="A25" s="89" t="s">
        <v>21</v>
      </c>
      <c r="B25" s="90"/>
      <c r="C25" s="90"/>
      <c r="D25" s="90"/>
      <c r="E25" s="90"/>
      <c r="F25" s="90"/>
      <c r="G25" s="79"/>
      <c r="H25" s="21"/>
      <c r="I25" s="19"/>
      <c r="J25" s="19"/>
      <c r="K25" s="38"/>
      <c r="L25" s="28"/>
    </row>
    <row r="26" spans="1:12" ht="16.5" thickTop="1" x14ac:dyDescent="0.25">
      <c r="A26" s="28"/>
      <c r="B26" s="59" t="s">
        <v>22</v>
      </c>
      <c r="C26" s="30"/>
      <c r="D26" s="29"/>
      <c r="E26" s="34"/>
      <c r="F26" s="34"/>
      <c r="G26" s="34"/>
      <c r="H26" s="58">
        <f>H4-H22</f>
        <v>608.42104999999992</v>
      </c>
      <c r="I26" s="24"/>
      <c r="J26" s="24"/>
      <c r="K26" s="38"/>
      <c r="L26" s="28"/>
    </row>
    <row r="27" spans="1:12" ht="8.1" customHeight="1" thickBot="1" x14ac:dyDescent="0.25">
      <c r="A27" s="28"/>
      <c r="B27" s="30"/>
      <c r="C27" s="30"/>
      <c r="D27" s="29"/>
      <c r="E27" s="34"/>
      <c r="F27" s="34"/>
      <c r="G27" s="34"/>
      <c r="H27" s="32"/>
      <c r="I27" s="24"/>
      <c r="J27" s="24"/>
      <c r="K27" s="38"/>
      <c r="L27" s="28"/>
    </row>
    <row r="28" spans="1:12" ht="16.5" thickTop="1" x14ac:dyDescent="0.25">
      <c r="A28" s="28"/>
      <c r="B28" s="28"/>
      <c r="C28" s="59" t="s">
        <v>23</v>
      </c>
      <c r="E28" s="28"/>
      <c r="F28" s="28"/>
      <c r="G28" s="28"/>
      <c r="H28" s="28"/>
      <c r="I28" s="23">
        <f>I6-I23</f>
        <v>363.05630374999998</v>
      </c>
      <c r="J28" s="24"/>
      <c r="K28" s="28"/>
      <c r="L28" s="28"/>
    </row>
    <row r="29" spans="1:12" ht="8.1" customHeight="1" thickBot="1" x14ac:dyDescent="0.25">
      <c r="A29" s="28"/>
      <c r="B29" s="30"/>
      <c r="C29" s="30"/>
      <c r="E29" s="28"/>
      <c r="F29" s="28"/>
      <c r="G29" s="28"/>
      <c r="H29" s="28"/>
      <c r="I29" s="24"/>
      <c r="J29" s="24"/>
      <c r="K29" s="28"/>
      <c r="L29" s="28"/>
    </row>
    <row r="30" spans="1:12" ht="16.5" thickTop="1" x14ac:dyDescent="0.25">
      <c r="A30" s="28"/>
      <c r="B30" s="28"/>
      <c r="C30" s="30"/>
      <c r="D30" s="59" t="s">
        <v>24</v>
      </c>
      <c r="E30" s="28"/>
      <c r="F30" s="28"/>
      <c r="G30" s="28"/>
      <c r="H30" s="28"/>
      <c r="I30" s="24"/>
      <c r="J30" s="23">
        <f>J8-J24</f>
        <v>322.85404999999992</v>
      </c>
      <c r="K30" s="28"/>
      <c r="L30" s="28"/>
    </row>
    <row r="31" spans="1:12" x14ac:dyDescent="0.2">
      <c r="A31" s="1" t="s">
        <v>25</v>
      </c>
      <c r="B31" s="30"/>
      <c r="C31" s="30"/>
      <c r="E31" s="28"/>
      <c r="F31" s="28"/>
      <c r="G31" s="28"/>
      <c r="H31" s="28"/>
      <c r="I31" s="38"/>
      <c r="J31" s="38"/>
      <c r="K31" s="28"/>
      <c r="L31" s="28"/>
    </row>
    <row r="32" spans="1:12" x14ac:dyDescent="0.2">
      <c r="A32" s="28"/>
      <c r="B32" s="87" t="s">
        <v>31</v>
      </c>
      <c r="C32" s="87"/>
      <c r="D32" s="88"/>
      <c r="E32" s="88"/>
      <c r="F32" s="88"/>
      <c r="G32" s="44"/>
      <c r="H32" s="44"/>
      <c r="I32" s="18"/>
      <c r="J32" s="28"/>
      <c r="K32" s="28"/>
      <c r="L32" s="28"/>
    </row>
    <row r="33" spans="1:12" x14ac:dyDescent="0.2">
      <c r="A33" s="28"/>
      <c r="B33" s="87" t="s">
        <v>51</v>
      </c>
      <c r="C33" s="87"/>
      <c r="D33" s="88"/>
      <c r="E33" s="88"/>
      <c r="F33" s="88"/>
      <c r="G33" s="88"/>
      <c r="H33" s="44"/>
      <c r="I33" s="18"/>
      <c r="J33" s="28"/>
      <c r="K33" s="27"/>
      <c r="L33" s="27"/>
    </row>
    <row r="34" spans="1:12" x14ac:dyDescent="0.2">
      <c r="A34" s="28"/>
      <c r="B34" s="87" t="s">
        <v>26</v>
      </c>
      <c r="C34" s="87"/>
      <c r="D34" s="88"/>
      <c r="E34" s="88"/>
      <c r="F34" s="88"/>
      <c r="G34" s="88"/>
      <c r="H34" s="88"/>
      <c r="I34" s="18"/>
      <c r="J34" s="28"/>
    </row>
    <row r="35" spans="1:12" x14ac:dyDescent="0.2">
      <c r="A35" s="28"/>
      <c r="B35" s="87" t="s">
        <v>34</v>
      </c>
      <c r="C35" s="87"/>
      <c r="D35" s="88"/>
      <c r="E35" s="88"/>
      <c r="F35" s="44"/>
      <c r="G35" s="44"/>
      <c r="H35" s="44"/>
      <c r="I35" s="18"/>
      <c r="J35" s="28"/>
    </row>
  </sheetData>
  <mergeCells count="14">
    <mergeCell ref="A1:E1"/>
    <mergeCell ref="H3:J3"/>
    <mergeCell ref="E22:F22"/>
    <mergeCell ref="E23:F23"/>
    <mergeCell ref="E24:F24"/>
    <mergeCell ref="A25:F25"/>
    <mergeCell ref="B34:H34"/>
    <mergeCell ref="B35:E35"/>
    <mergeCell ref="A2:E2"/>
    <mergeCell ref="B33:G33"/>
    <mergeCell ref="B32:F32"/>
    <mergeCell ref="C10:D10"/>
    <mergeCell ref="E10:F10"/>
    <mergeCell ref="A9:J9"/>
  </mergeCells>
  <phoneticPr fontId="12" type="noConversion"/>
  <pageMargins left="0.7" right="0.7" top="0.75" bottom="0.75" header="0.3" footer="0.3"/>
  <pageSetup scale="91" orientation="landscape" horizontalDpi="4294967292" verticalDpi="4294967292" r:id="rId1"/>
  <ignoredErrors>
    <ignoredError sqref="B18" twoDigitTextYear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71"/>
  <sheetViews>
    <sheetView tabSelected="1" workbookViewId="0">
      <selection activeCell="E17" sqref="E17"/>
    </sheetView>
  </sheetViews>
  <sheetFormatPr defaultColWidth="8.6640625" defaultRowHeight="15" x14ac:dyDescent="0.2"/>
  <cols>
    <col min="1" max="1" width="10.109375" bestFit="1" customWidth="1"/>
    <col min="2" max="3" width="14.6640625" customWidth="1"/>
    <col min="4" max="4" width="13.6640625" style="28" customWidth="1"/>
    <col min="5" max="5" width="15.5546875" customWidth="1"/>
    <col min="6" max="6" width="12.6640625" customWidth="1"/>
    <col min="8" max="10" width="7.44140625" bestFit="1" customWidth="1"/>
  </cols>
  <sheetData>
    <row r="1" spans="1:12" s="28" customFormat="1" ht="20.25" x14ac:dyDescent="0.3">
      <c r="A1" s="104" t="s">
        <v>62</v>
      </c>
      <c r="B1" s="86"/>
      <c r="C1" s="86"/>
      <c r="D1" s="86"/>
      <c r="E1" s="86"/>
      <c r="F1" s="86"/>
      <c r="G1" s="105"/>
      <c r="H1" s="105"/>
      <c r="I1" s="105"/>
      <c r="J1" s="105"/>
    </row>
    <row r="2" spans="1:12" ht="18.75" x14ac:dyDescent="0.3">
      <c r="A2" s="84" t="s">
        <v>35</v>
      </c>
      <c r="B2" s="85"/>
      <c r="C2" s="85"/>
      <c r="D2" s="86"/>
      <c r="E2" s="86"/>
      <c r="F2" s="17"/>
      <c r="G2" s="17"/>
      <c r="H2" s="17"/>
      <c r="I2" s="28"/>
      <c r="J2" s="17"/>
      <c r="K2" s="17"/>
      <c r="L2" s="17"/>
    </row>
    <row r="3" spans="1:12" ht="33.950000000000003" customHeight="1" x14ac:dyDescent="0.2">
      <c r="A3" s="41" t="s">
        <v>0</v>
      </c>
      <c r="B3" s="42" t="s">
        <v>1</v>
      </c>
      <c r="C3" s="42" t="s">
        <v>45</v>
      </c>
      <c r="D3" s="43" t="s">
        <v>27</v>
      </c>
      <c r="E3" s="43" t="s">
        <v>33</v>
      </c>
      <c r="F3" s="42" t="s">
        <v>32</v>
      </c>
      <c r="G3" s="42"/>
      <c r="H3" s="91" t="s">
        <v>30</v>
      </c>
      <c r="I3" s="92"/>
      <c r="J3" s="92"/>
      <c r="K3" s="51"/>
      <c r="L3" s="22"/>
    </row>
    <row r="4" spans="1:12" x14ac:dyDescent="0.2">
      <c r="A4" s="34" t="s">
        <v>22</v>
      </c>
      <c r="B4" s="35">
        <v>354</v>
      </c>
      <c r="C4" s="35">
        <f>B4*0.035274</f>
        <v>12.486996</v>
      </c>
      <c r="D4" s="36">
        <v>500</v>
      </c>
      <c r="E4" s="36">
        <f>((B4*D4)*0.035274)</f>
        <v>6243.4979999999996</v>
      </c>
      <c r="F4" s="36">
        <f>E4/4</f>
        <v>1560.8744999999999</v>
      </c>
      <c r="G4" s="37"/>
      <c r="H4" s="32">
        <f>F4*1</f>
        <v>1560.8744999999999</v>
      </c>
      <c r="I4" s="19"/>
      <c r="J4" s="57"/>
      <c r="K4" s="19"/>
      <c r="L4" s="20"/>
    </row>
    <row r="5" spans="1:12" ht="8.1" customHeight="1" x14ac:dyDescent="0.2">
      <c r="A5" s="34"/>
      <c r="B5" s="35"/>
      <c r="C5" s="35"/>
      <c r="D5" s="36"/>
      <c r="E5" s="36"/>
      <c r="F5" s="36"/>
      <c r="G5" s="37"/>
      <c r="H5" s="32"/>
      <c r="I5" s="19"/>
      <c r="J5" s="57"/>
      <c r="K5" s="19"/>
      <c r="L5" s="20"/>
    </row>
    <row r="6" spans="1:12" x14ac:dyDescent="0.2">
      <c r="A6" s="34" t="s">
        <v>23</v>
      </c>
      <c r="B6" s="35">
        <v>263</v>
      </c>
      <c r="C6" s="35">
        <f t="shared" ref="C6:C8" si="0">B6*0.035274</f>
        <v>9.2770620000000008</v>
      </c>
      <c r="D6" s="36">
        <v>750</v>
      </c>
      <c r="E6" s="36">
        <f t="shared" ref="E6:E8" si="1">((B6*D6)*0.035274)</f>
        <v>6957.7965000000004</v>
      </c>
      <c r="F6" s="36">
        <f t="shared" ref="F6:F8" si="2">E6/4</f>
        <v>1739.4491250000001</v>
      </c>
      <c r="G6" s="37"/>
      <c r="H6" s="28"/>
      <c r="I6" s="32">
        <f>F6*1</f>
        <v>1739.4491250000001</v>
      </c>
      <c r="J6" s="57"/>
      <c r="K6" s="19"/>
      <c r="L6" s="20"/>
    </row>
    <row r="7" spans="1:12" ht="8.1" customHeight="1" x14ac:dyDescent="0.2">
      <c r="A7" s="34"/>
      <c r="B7" s="35"/>
      <c r="C7" s="35"/>
      <c r="D7" s="36"/>
      <c r="E7" s="36"/>
      <c r="F7" s="36"/>
      <c r="G7" s="37"/>
      <c r="H7" s="32"/>
      <c r="I7" s="19"/>
      <c r="J7" s="57"/>
      <c r="K7" s="19"/>
      <c r="L7" s="20"/>
    </row>
    <row r="8" spans="1:12" x14ac:dyDescent="0.2">
      <c r="A8" s="34" t="s">
        <v>24</v>
      </c>
      <c r="B8" s="26">
        <v>438.42</v>
      </c>
      <c r="C8" s="35">
        <f t="shared" si="0"/>
        <v>15.464827080000001</v>
      </c>
      <c r="D8" s="36">
        <v>500</v>
      </c>
      <c r="E8" s="36">
        <f t="shared" si="1"/>
        <v>7732.4135399999996</v>
      </c>
      <c r="F8" s="36">
        <f t="shared" si="2"/>
        <v>1933.1033849999999</v>
      </c>
      <c r="G8" s="37"/>
      <c r="H8" s="28"/>
      <c r="I8" s="19"/>
      <c r="J8" s="32">
        <f>F8*1</f>
        <v>1933.1033849999999</v>
      </c>
      <c r="K8" s="19"/>
      <c r="L8" s="20"/>
    </row>
    <row r="9" spans="1:12" ht="18.75" x14ac:dyDescent="0.3">
      <c r="A9" s="84" t="s">
        <v>2</v>
      </c>
      <c r="B9" s="86"/>
      <c r="C9" s="86"/>
      <c r="D9" s="86"/>
      <c r="E9" s="86"/>
      <c r="F9" s="86"/>
      <c r="G9" s="86"/>
      <c r="H9" s="86"/>
      <c r="I9" s="86"/>
      <c r="J9" s="86"/>
      <c r="K9" s="25"/>
      <c r="L9" s="16"/>
    </row>
    <row r="10" spans="1:12" ht="15.75" x14ac:dyDescent="0.2">
      <c r="A10" s="17"/>
      <c r="B10" s="17"/>
      <c r="C10" s="82" t="s">
        <v>41</v>
      </c>
      <c r="D10" s="83"/>
      <c r="E10" s="82" t="s">
        <v>42</v>
      </c>
      <c r="F10" s="83"/>
      <c r="G10" s="55" t="s">
        <v>49</v>
      </c>
      <c r="H10" s="18"/>
      <c r="I10" s="19"/>
      <c r="J10" s="25"/>
      <c r="K10" s="25"/>
      <c r="L10" s="16"/>
    </row>
    <row r="11" spans="1:12" ht="15.75" x14ac:dyDescent="0.2">
      <c r="A11" s="55" t="s">
        <v>3</v>
      </c>
      <c r="B11" s="29" t="s">
        <v>6</v>
      </c>
      <c r="C11" s="31">
        <v>0.03</v>
      </c>
      <c r="D11" s="68" t="s">
        <v>53</v>
      </c>
      <c r="E11" s="38">
        <v>5</v>
      </c>
      <c r="F11" s="30" t="s">
        <v>43</v>
      </c>
      <c r="G11" s="32">
        <f>C11*E11</f>
        <v>0.15</v>
      </c>
      <c r="H11" s="28"/>
      <c r="I11" s="19"/>
      <c r="J11" s="25"/>
      <c r="K11" s="25"/>
      <c r="L11" s="16"/>
    </row>
    <row r="12" spans="1:12" x14ac:dyDescent="0.2">
      <c r="A12" s="56"/>
      <c r="B12" s="29" t="s">
        <v>5</v>
      </c>
      <c r="C12" s="31">
        <v>2.5000000000000001E-2</v>
      </c>
      <c r="D12" s="68" t="s">
        <v>54</v>
      </c>
      <c r="E12" s="38">
        <v>5.25</v>
      </c>
      <c r="F12" s="29" t="s">
        <v>43</v>
      </c>
      <c r="G12" s="32">
        <f t="shared" ref="G12:G15" si="3">C12*E12</f>
        <v>0.13125000000000001</v>
      </c>
      <c r="H12" s="28"/>
      <c r="I12" s="19"/>
      <c r="J12" s="25"/>
      <c r="K12" s="25"/>
      <c r="L12" s="16"/>
    </row>
    <row r="13" spans="1:12" x14ac:dyDescent="0.2">
      <c r="A13" s="56"/>
      <c r="B13" s="29" t="s">
        <v>4</v>
      </c>
      <c r="C13" s="31">
        <v>0.04</v>
      </c>
      <c r="D13" s="68" t="s">
        <v>54</v>
      </c>
      <c r="E13" s="38">
        <v>6.45</v>
      </c>
      <c r="F13" s="30" t="s">
        <v>43</v>
      </c>
      <c r="G13" s="32">
        <f t="shared" si="3"/>
        <v>0.25800000000000001</v>
      </c>
      <c r="H13" s="28"/>
      <c r="I13" s="19"/>
      <c r="J13" s="25"/>
      <c r="K13" s="24"/>
      <c r="L13" s="16"/>
    </row>
    <row r="14" spans="1:12" ht="15.75" x14ac:dyDescent="0.2">
      <c r="A14" s="55" t="s">
        <v>7</v>
      </c>
      <c r="B14" s="29" t="s">
        <v>29</v>
      </c>
      <c r="C14" s="31">
        <v>1000</v>
      </c>
      <c r="D14" s="29" t="s">
        <v>55</v>
      </c>
      <c r="E14" s="32">
        <v>0.05</v>
      </c>
      <c r="F14" s="33" t="s">
        <v>44</v>
      </c>
      <c r="G14" s="15">
        <f t="shared" si="3"/>
        <v>50</v>
      </c>
      <c r="H14" s="28"/>
      <c r="I14" s="19"/>
      <c r="J14" s="24"/>
      <c r="K14" s="25"/>
      <c r="L14" s="16"/>
    </row>
    <row r="15" spans="1:12" x14ac:dyDescent="0.2">
      <c r="A15" s="56"/>
      <c r="B15" s="29" t="s">
        <v>8</v>
      </c>
      <c r="C15" s="31">
        <v>1000</v>
      </c>
      <c r="D15" s="29" t="s">
        <v>55</v>
      </c>
      <c r="E15" s="32">
        <v>0.03</v>
      </c>
      <c r="F15" s="33" t="s">
        <v>44</v>
      </c>
      <c r="G15" s="15">
        <f t="shared" si="3"/>
        <v>30</v>
      </c>
      <c r="H15" s="28"/>
      <c r="I15" s="19"/>
      <c r="J15" s="25"/>
      <c r="K15" s="24"/>
      <c r="L15" s="16"/>
    </row>
    <row r="16" spans="1:12" x14ac:dyDescent="0.2">
      <c r="A16" s="56"/>
      <c r="B16" s="29" t="s">
        <v>9</v>
      </c>
      <c r="C16" s="31" t="s">
        <v>59</v>
      </c>
      <c r="D16" s="29" t="s">
        <v>10</v>
      </c>
      <c r="E16" s="40"/>
      <c r="F16" s="31"/>
      <c r="G16" s="15">
        <v>125</v>
      </c>
      <c r="H16" s="28"/>
      <c r="I16" s="19"/>
      <c r="J16" s="24"/>
      <c r="K16" s="99"/>
      <c r="L16" s="16"/>
    </row>
    <row r="17" spans="1:12" x14ac:dyDescent="0.2">
      <c r="A17" s="56"/>
      <c r="B17" s="29" t="s">
        <v>11</v>
      </c>
      <c r="C17" s="31">
        <v>250</v>
      </c>
      <c r="D17" s="29" t="s">
        <v>56</v>
      </c>
      <c r="E17" s="28"/>
      <c r="F17" s="28"/>
      <c r="G17" s="15">
        <v>60</v>
      </c>
      <c r="H17" s="47"/>
      <c r="I17" s="19"/>
      <c r="J17" s="47"/>
      <c r="K17" s="100"/>
      <c r="L17" s="16"/>
    </row>
    <row r="18" spans="1:12" ht="15.75" x14ac:dyDescent="0.2">
      <c r="A18" s="55" t="s">
        <v>12</v>
      </c>
      <c r="B18" s="39" t="s">
        <v>13</v>
      </c>
      <c r="C18" s="70">
        <v>14.35</v>
      </c>
      <c r="D18" s="69" t="s">
        <v>57</v>
      </c>
      <c r="E18" s="73">
        <v>4.2000000000000003E-2</v>
      </c>
      <c r="F18" s="65" t="s">
        <v>52</v>
      </c>
      <c r="G18" s="49">
        <f>C18*E18</f>
        <v>0.60270000000000001</v>
      </c>
      <c r="H18" s="48"/>
      <c r="I18" s="19"/>
      <c r="J18" s="48"/>
      <c r="K18" s="24"/>
      <c r="L18" s="16"/>
    </row>
    <row r="19" spans="1:12" ht="15.75" x14ac:dyDescent="0.2">
      <c r="A19" s="55" t="s">
        <v>14</v>
      </c>
      <c r="B19" s="29" t="s">
        <v>15</v>
      </c>
      <c r="C19" s="31">
        <v>2.7</v>
      </c>
      <c r="D19" s="29" t="s">
        <v>58</v>
      </c>
      <c r="E19" s="14" t="s">
        <v>28</v>
      </c>
      <c r="F19" s="34" t="s">
        <v>16</v>
      </c>
      <c r="G19" s="15">
        <v>162</v>
      </c>
      <c r="H19" s="28"/>
      <c r="I19" s="19"/>
      <c r="J19" s="24"/>
      <c r="K19" s="24"/>
      <c r="L19" s="16"/>
    </row>
    <row r="20" spans="1:12" x14ac:dyDescent="0.2">
      <c r="A20" s="28"/>
      <c r="B20" s="29" t="s">
        <v>17</v>
      </c>
      <c r="C20" s="31">
        <v>2.7</v>
      </c>
      <c r="D20" s="29" t="s">
        <v>58</v>
      </c>
      <c r="E20" s="14" t="s">
        <v>28</v>
      </c>
      <c r="F20" s="34" t="s">
        <v>18</v>
      </c>
      <c r="G20" s="15">
        <v>216</v>
      </c>
      <c r="H20" s="28"/>
      <c r="I20" s="28"/>
      <c r="J20" s="24"/>
      <c r="K20" s="24"/>
      <c r="L20" s="16"/>
    </row>
    <row r="21" spans="1:12" x14ac:dyDescent="0.2">
      <c r="A21" s="28"/>
      <c r="B21" s="29" t="s">
        <v>19</v>
      </c>
      <c r="C21" s="31">
        <v>2.7</v>
      </c>
      <c r="D21" s="29" t="s">
        <v>58</v>
      </c>
      <c r="E21" s="14" t="s">
        <v>28</v>
      </c>
      <c r="F21" s="34" t="s">
        <v>20</v>
      </c>
      <c r="G21" s="15">
        <v>324</v>
      </c>
      <c r="H21" s="28"/>
      <c r="I21" s="19"/>
      <c r="J21" s="28"/>
      <c r="K21" s="19"/>
      <c r="L21" s="16"/>
    </row>
    <row r="22" spans="1:12" ht="15.75" x14ac:dyDescent="0.2">
      <c r="A22" s="28"/>
      <c r="B22" s="28"/>
      <c r="C22" s="28"/>
      <c r="D22" s="29"/>
      <c r="E22" s="95" t="s">
        <v>46</v>
      </c>
      <c r="F22" s="96"/>
      <c r="G22" s="34"/>
      <c r="H22" s="60">
        <f>G11+G14+G15+G16+G17+G18+G19</f>
        <v>427.7527</v>
      </c>
      <c r="I22" s="24"/>
      <c r="J22" s="24"/>
      <c r="K22" s="24"/>
      <c r="L22" s="16"/>
    </row>
    <row r="23" spans="1:12" ht="15.75" x14ac:dyDescent="0.2">
      <c r="A23" s="28"/>
      <c r="B23" s="28"/>
      <c r="C23" s="28"/>
      <c r="D23" s="29"/>
      <c r="E23" s="93" t="s">
        <v>47</v>
      </c>
      <c r="F23" s="94"/>
      <c r="G23" s="34"/>
      <c r="H23" s="15"/>
      <c r="I23" s="60">
        <f>G12+G14+G15+G16+G17+G18+G20</f>
        <v>481.73395000000005</v>
      </c>
      <c r="J23" s="24"/>
      <c r="K23" s="20"/>
      <c r="L23" s="16"/>
    </row>
    <row r="24" spans="1:12" ht="15.75" x14ac:dyDescent="0.2">
      <c r="A24" s="28"/>
      <c r="B24" s="28"/>
      <c r="C24" s="28"/>
      <c r="D24" s="29"/>
      <c r="E24" s="97" t="s">
        <v>48</v>
      </c>
      <c r="F24" s="98"/>
      <c r="G24" s="34"/>
      <c r="H24" s="15"/>
      <c r="I24" s="24"/>
      <c r="J24" s="60">
        <f>G13+G14+G15+G16+G17+G18+G21</f>
        <v>589.86070000000007</v>
      </c>
      <c r="K24" s="20"/>
      <c r="L24" s="16"/>
    </row>
    <row r="25" spans="1:12" ht="19.5" thickBot="1" x14ac:dyDescent="0.25">
      <c r="A25" s="89" t="s">
        <v>21</v>
      </c>
      <c r="B25" s="90"/>
      <c r="C25" s="90"/>
      <c r="D25" s="90"/>
      <c r="E25" s="90"/>
      <c r="F25" s="90"/>
      <c r="G25" s="86"/>
      <c r="H25" s="101"/>
      <c r="I25" s="101"/>
      <c r="J25" s="101"/>
      <c r="K25" s="20"/>
      <c r="L25" s="16"/>
    </row>
    <row r="26" spans="1:12" ht="16.5" thickTop="1" x14ac:dyDescent="0.25">
      <c r="A26" s="28"/>
      <c r="B26" s="59" t="s">
        <v>22</v>
      </c>
      <c r="C26" s="30"/>
      <c r="D26" s="29"/>
      <c r="E26" s="34"/>
      <c r="F26" s="34"/>
      <c r="G26" s="34"/>
      <c r="H26" s="58">
        <f>H4-H22</f>
        <v>1133.1217999999999</v>
      </c>
      <c r="I26" s="24"/>
      <c r="J26" s="24"/>
      <c r="K26" s="16"/>
      <c r="L26" s="16"/>
    </row>
    <row r="27" spans="1:12" ht="8.1" customHeight="1" thickBot="1" x14ac:dyDescent="0.25">
      <c r="A27" s="28"/>
      <c r="B27" s="30"/>
      <c r="C27" s="30"/>
      <c r="D27" s="29"/>
      <c r="E27" s="34"/>
      <c r="F27" s="34"/>
      <c r="G27" s="34"/>
      <c r="H27" s="32"/>
      <c r="I27" s="24"/>
      <c r="J27" s="24"/>
      <c r="K27" s="16"/>
      <c r="L27" s="16"/>
    </row>
    <row r="28" spans="1:12" ht="16.5" thickTop="1" x14ac:dyDescent="0.25">
      <c r="A28" s="28"/>
      <c r="B28" s="28"/>
      <c r="C28" s="59" t="s">
        <v>23</v>
      </c>
      <c r="E28" s="28"/>
      <c r="F28" s="28"/>
      <c r="G28" s="28"/>
      <c r="H28" s="28"/>
      <c r="I28" s="23">
        <f>I6-I23</f>
        <v>1257.715175</v>
      </c>
      <c r="J28" s="24"/>
      <c r="K28" s="16"/>
      <c r="L28" s="16"/>
    </row>
    <row r="29" spans="1:12" ht="8.1" customHeight="1" thickBot="1" x14ac:dyDescent="0.25">
      <c r="A29" s="28"/>
      <c r="B29" s="30"/>
      <c r="C29" s="30"/>
      <c r="E29" s="28"/>
      <c r="F29" s="28"/>
      <c r="G29" s="28"/>
      <c r="H29" s="28"/>
      <c r="I29" s="24"/>
      <c r="J29" s="24"/>
      <c r="K29" s="16"/>
      <c r="L29" s="16"/>
    </row>
    <row r="30" spans="1:12" ht="16.5" thickTop="1" x14ac:dyDescent="0.25">
      <c r="A30" s="28"/>
      <c r="B30" s="28"/>
      <c r="C30" s="30"/>
      <c r="D30" s="59" t="s">
        <v>24</v>
      </c>
      <c r="E30" s="28"/>
      <c r="F30" s="28"/>
      <c r="G30" s="28"/>
      <c r="H30" s="28"/>
      <c r="I30" s="24"/>
      <c r="J30" s="23">
        <f>J8-J24</f>
        <v>1343.2426849999997</v>
      </c>
      <c r="K30" s="16"/>
      <c r="L30" s="16"/>
    </row>
    <row r="31" spans="1:12" x14ac:dyDescent="0.2">
      <c r="A31" s="1" t="s">
        <v>25</v>
      </c>
      <c r="B31" s="30"/>
      <c r="C31" s="30"/>
      <c r="E31" s="28"/>
      <c r="F31" s="28"/>
      <c r="G31" s="28"/>
      <c r="H31" s="28"/>
      <c r="I31" s="38"/>
      <c r="J31" s="38"/>
      <c r="K31" s="16"/>
      <c r="L31" s="16"/>
    </row>
    <row r="32" spans="1:12" x14ac:dyDescent="0.2">
      <c r="A32" s="28"/>
      <c r="B32" s="87" t="s">
        <v>31</v>
      </c>
      <c r="C32" s="87"/>
      <c r="D32" s="88"/>
      <c r="E32" s="88"/>
      <c r="F32" s="88"/>
      <c r="G32" s="44"/>
      <c r="H32" s="44"/>
      <c r="I32" s="18"/>
      <c r="J32" s="28"/>
    </row>
    <row r="33" spans="1:10" x14ac:dyDescent="0.2">
      <c r="A33" s="28"/>
      <c r="B33" s="87" t="s">
        <v>51</v>
      </c>
      <c r="C33" s="87"/>
      <c r="D33" s="88"/>
      <c r="E33" s="88"/>
      <c r="F33" s="88"/>
      <c r="G33" s="88"/>
      <c r="H33" s="44"/>
      <c r="I33" s="18"/>
      <c r="J33" s="28"/>
    </row>
    <row r="34" spans="1:10" x14ac:dyDescent="0.2">
      <c r="A34" s="28"/>
      <c r="B34" s="87" t="s">
        <v>26</v>
      </c>
      <c r="C34" s="87"/>
      <c r="D34" s="88"/>
      <c r="E34" s="88"/>
      <c r="F34" s="88"/>
      <c r="G34" s="88"/>
      <c r="H34" s="88"/>
      <c r="I34" s="18"/>
      <c r="J34" s="28"/>
    </row>
    <row r="35" spans="1:10" x14ac:dyDescent="0.2">
      <c r="A35" s="28"/>
      <c r="B35" s="87" t="s">
        <v>34</v>
      </c>
      <c r="C35" s="87"/>
      <c r="D35" s="88"/>
      <c r="E35" s="88"/>
      <c r="F35" s="44"/>
      <c r="G35" s="44"/>
      <c r="H35" s="44"/>
      <c r="I35" s="18"/>
      <c r="J35" s="28"/>
    </row>
    <row r="37" spans="1:10" ht="20.25" x14ac:dyDescent="0.3">
      <c r="A37" s="104" t="s">
        <v>63</v>
      </c>
      <c r="B37" s="86"/>
      <c r="C37" s="86"/>
      <c r="D37" s="86"/>
      <c r="E37" s="86"/>
      <c r="F37" s="86"/>
      <c r="G37" s="105"/>
      <c r="H37" s="105"/>
      <c r="I37" s="105"/>
      <c r="J37" s="105"/>
    </row>
    <row r="38" spans="1:10" ht="18.75" x14ac:dyDescent="0.3">
      <c r="A38" s="84" t="s">
        <v>35</v>
      </c>
      <c r="B38" s="85"/>
      <c r="C38" s="85"/>
      <c r="D38" s="86"/>
      <c r="E38" s="86"/>
      <c r="F38" s="63"/>
      <c r="G38" s="63"/>
      <c r="H38" s="63"/>
      <c r="I38" s="28"/>
      <c r="J38" s="63"/>
    </row>
    <row r="39" spans="1:10" ht="48" x14ac:dyDescent="0.2">
      <c r="A39" s="41" t="s">
        <v>0</v>
      </c>
      <c r="B39" s="42" t="s">
        <v>1</v>
      </c>
      <c r="C39" s="42" t="s">
        <v>45</v>
      </c>
      <c r="D39" s="43" t="s">
        <v>27</v>
      </c>
      <c r="E39" s="43" t="s">
        <v>33</v>
      </c>
      <c r="F39" s="42" t="s">
        <v>32</v>
      </c>
      <c r="G39" s="42"/>
      <c r="H39" s="91" t="s">
        <v>30</v>
      </c>
      <c r="I39" s="92"/>
      <c r="J39" s="92"/>
    </row>
    <row r="40" spans="1:10" x14ac:dyDescent="0.2">
      <c r="A40" s="34" t="s">
        <v>22</v>
      </c>
      <c r="B40" s="35">
        <v>330.33</v>
      </c>
      <c r="C40" s="35">
        <f>B40*0.035274</f>
        <v>11.65206042</v>
      </c>
      <c r="D40" s="36">
        <v>500</v>
      </c>
      <c r="E40" s="36">
        <f>((B40*D40)*0.035274)</f>
        <v>5826.0302099999999</v>
      </c>
      <c r="F40" s="36">
        <f>E40/4</f>
        <v>1456.5075525</v>
      </c>
      <c r="G40" s="37"/>
      <c r="H40" s="32">
        <f>F40*1</f>
        <v>1456.5075525</v>
      </c>
      <c r="I40" s="19"/>
      <c r="J40" s="57"/>
    </row>
    <row r="41" spans="1:10" x14ac:dyDescent="0.2">
      <c r="A41" s="34"/>
      <c r="B41" s="35"/>
      <c r="C41" s="35"/>
      <c r="D41" s="36"/>
      <c r="E41" s="36"/>
      <c r="F41" s="36"/>
      <c r="G41" s="37"/>
      <c r="H41" s="32"/>
      <c r="I41" s="19"/>
      <c r="J41" s="57"/>
    </row>
    <row r="42" spans="1:10" x14ac:dyDescent="0.2">
      <c r="A42" s="34" t="s">
        <v>23</v>
      </c>
      <c r="B42" s="35">
        <v>145.25</v>
      </c>
      <c r="C42" s="35">
        <f t="shared" ref="C42:C44" si="4">B42*0.035274</f>
        <v>5.1235485000000001</v>
      </c>
      <c r="D42" s="36">
        <v>750</v>
      </c>
      <c r="E42" s="36">
        <f t="shared" ref="E42:E44" si="5">((B42*D42)*0.035274)</f>
        <v>3842.6613750000001</v>
      </c>
      <c r="F42" s="36">
        <f t="shared" ref="F42:F44" si="6">E42/4</f>
        <v>960.66534375000003</v>
      </c>
      <c r="G42" s="37"/>
      <c r="H42" s="28"/>
      <c r="I42" s="32">
        <f>F42*1</f>
        <v>960.66534375000003</v>
      </c>
      <c r="J42" s="57"/>
    </row>
    <row r="43" spans="1:10" x14ac:dyDescent="0.2">
      <c r="A43" s="34"/>
      <c r="B43" s="35"/>
      <c r="C43" s="35"/>
      <c r="D43" s="36"/>
      <c r="E43" s="36"/>
      <c r="F43" s="36"/>
      <c r="G43" s="37"/>
      <c r="H43" s="32"/>
      <c r="I43" s="19"/>
      <c r="J43" s="57"/>
    </row>
    <row r="44" spans="1:10" x14ac:dyDescent="0.2">
      <c r="A44" s="34" t="s">
        <v>24</v>
      </c>
      <c r="B44" s="35">
        <v>211.08</v>
      </c>
      <c r="C44" s="35">
        <f t="shared" si="4"/>
        <v>7.44563592</v>
      </c>
      <c r="D44" s="36">
        <v>500</v>
      </c>
      <c r="E44" s="36">
        <f t="shared" si="5"/>
        <v>3722.8179599999999</v>
      </c>
      <c r="F44" s="36">
        <f t="shared" si="6"/>
        <v>930.70448999999996</v>
      </c>
      <c r="G44" s="37"/>
      <c r="H44" s="28"/>
      <c r="I44" s="19"/>
      <c r="J44" s="32">
        <f>F44*1</f>
        <v>930.70448999999996</v>
      </c>
    </row>
    <row r="45" spans="1:10" ht="18.75" x14ac:dyDescent="0.3">
      <c r="A45" s="84" t="s">
        <v>2</v>
      </c>
      <c r="B45" s="86"/>
      <c r="C45" s="86"/>
      <c r="D45" s="86"/>
      <c r="E45" s="86"/>
      <c r="F45" s="86"/>
      <c r="G45" s="86"/>
      <c r="H45" s="86"/>
      <c r="I45" s="86"/>
      <c r="J45" s="86"/>
    </row>
    <row r="46" spans="1:10" ht="15.75" x14ac:dyDescent="0.2">
      <c r="A46" s="63"/>
      <c r="B46" s="63"/>
      <c r="C46" s="82" t="s">
        <v>41</v>
      </c>
      <c r="D46" s="83"/>
      <c r="E46" s="82" t="s">
        <v>42</v>
      </c>
      <c r="F46" s="83"/>
      <c r="G46" s="64" t="s">
        <v>49</v>
      </c>
      <c r="H46" s="18"/>
      <c r="I46" s="19"/>
      <c r="J46" s="25"/>
    </row>
    <row r="47" spans="1:10" ht="15.75" x14ac:dyDescent="0.2">
      <c r="A47" s="64" t="s">
        <v>3</v>
      </c>
      <c r="B47" s="29" t="s">
        <v>6</v>
      </c>
      <c r="C47" s="31">
        <v>0.03</v>
      </c>
      <c r="D47" s="68" t="s">
        <v>53</v>
      </c>
      <c r="E47" s="38">
        <v>5</v>
      </c>
      <c r="F47" s="30" t="s">
        <v>43</v>
      </c>
      <c r="G47" s="32">
        <f>C47*E47</f>
        <v>0.15</v>
      </c>
      <c r="H47" s="28"/>
      <c r="I47" s="19"/>
      <c r="J47" s="25"/>
    </row>
    <row r="48" spans="1:10" x14ac:dyDescent="0.2">
      <c r="A48" s="56"/>
      <c r="B48" s="29" t="s">
        <v>5</v>
      </c>
      <c r="C48" s="31">
        <v>2.5000000000000001E-2</v>
      </c>
      <c r="D48" s="68" t="s">
        <v>54</v>
      </c>
      <c r="E48" s="38">
        <v>5.25</v>
      </c>
      <c r="F48" s="29" t="s">
        <v>43</v>
      </c>
      <c r="G48" s="32">
        <f t="shared" ref="G48:G51" si="7">C48*E48</f>
        <v>0.13125000000000001</v>
      </c>
      <c r="H48" s="28"/>
      <c r="I48" s="19"/>
      <c r="J48" s="25"/>
    </row>
    <row r="49" spans="1:10" x14ac:dyDescent="0.2">
      <c r="A49" s="56"/>
      <c r="B49" s="29" t="s">
        <v>4</v>
      </c>
      <c r="C49" s="31">
        <v>0.04</v>
      </c>
      <c r="D49" s="68" t="s">
        <v>54</v>
      </c>
      <c r="E49" s="38">
        <v>6.45</v>
      </c>
      <c r="F49" s="30" t="s">
        <v>43</v>
      </c>
      <c r="G49" s="32">
        <f t="shared" si="7"/>
        <v>0.25800000000000001</v>
      </c>
      <c r="H49" s="28"/>
      <c r="I49" s="19"/>
      <c r="J49" s="25"/>
    </row>
    <row r="50" spans="1:10" ht="15.75" x14ac:dyDescent="0.2">
      <c r="A50" s="64" t="s">
        <v>7</v>
      </c>
      <c r="B50" s="29" t="s">
        <v>29</v>
      </c>
      <c r="C50" s="31">
        <v>1000</v>
      </c>
      <c r="D50" s="29" t="s">
        <v>55</v>
      </c>
      <c r="E50" s="32">
        <v>0.05</v>
      </c>
      <c r="F50" s="33" t="s">
        <v>44</v>
      </c>
      <c r="G50" s="15">
        <f t="shared" si="7"/>
        <v>50</v>
      </c>
      <c r="H50" s="28"/>
      <c r="I50" s="19"/>
      <c r="J50" s="24"/>
    </row>
    <row r="51" spans="1:10" x14ac:dyDescent="0.2">
      <c r="A51" s="56"/>
      <c r="B51" s="29" t="s">
        <v>8</v>
      </c>
      <c r="C51" s="31">
        <v>1000</v>
      </c>
      <c r="D51" s="29" t="s">
        <v>55</v>
      </c>
      <c r="E51" s="32">
        <v>0.03</v>
      </c>
      <c r="F51" s="33" t="s">
        <v>44</v>
      </c>
      <c r="G51" s="15">
        <f t="shared" si="7"/>
        <v>30</v>
      </c>
      <c r="H51" s="28"/>
      <c r="I51" s="19"/>
      <c r="J51" s="25"/>
    </row>
    <row r="52" spans="1:10" x14ac:dyDescent="0.2">
      <c r="A52" s="56"/>
      <c r="B52" s="29" t="s">
        <v>9</v>
      </c>
      <c r="C52" s="31" t="s">
        <v>59</v>
      </c>
      <c r="D52" s="29" t="s">
        <v>10</v>
      </c>
      <c r="E52" s="40"/>
      <c r="F52" s="31"/>
      <c r="G52" s="15">
        <v>125</v>
      </c>
      <c r="H52" s="28"/>
      <c r="I52" s="19"/>
      <c r="J52" s="24"/>
    </row>
    <row r="53" spans="1:10" x14ac:dyDescent="0.2">
      <c r="A53" s="56"/>
      <c r="B53" s="29" t="s">
        <v>11</v>
      </c>
      <c r="C53" s="31">
        <v>250</v>
      </c>
      <c r="D53" s="29" t="s">
        <v>56</v>
      </c>
      <c r="E53" s="28"/>
      <c r="F53" s="28"/>
      <c r="G53" s="15">
        <v>60</v>
      </c>
      <c r="H53" s="47"/>
      <c r="I53" s="19"/>
      <c r="J53" s="47"/>
    </row>
    <row r="54" spans="1:10" ht="15.75" x14ac:dyDescent="0.2">
      <c r="A54" s="64" t="s">
        <v>12</v>
      </c>
      <c r="B54" s="39" t="s">
        <v>13</v>
      </c>
      <c r="C54" s="70">
        <v>14.35</v>
      </c>
      <c r="D54" s="69" t="s">
        <v>57</v>
      </c>
      <c r="E54" s="73">
        <v>4.2000000000000003E-2</v>
      </c>
      <c r="F54" s="65" t="s">
        <v>52</v>
      </c>
      <c r="G54" s="49">
        <f>C54*E54</f>
        <v>0.60270000000000001</v>
      </c>
      <c r="H54" s="48"/>
      <c r="I54" s="19"/>
      <c r="J54" s="48"/>
    </row>
    <row r="55" spans="1:10" ht="15.75" x14ac:dyDescent="0.2">
      <c r="A55" s="64" t="s">
        <v>14</v>
      </c>
      <c r="B55" s="29" t="s">
        <v>15</v>
      </c>
      <c r="C55" s="31">
        <v>2.7</v>
      </c>
      <c r="D55" s="29" t="s">
        <v>58</v>
      </c>
      <c r="E55" s="14" t="s">
        <v>28</v>
      </c>
      <c r="F55" s="34" t="s">
        <v>16</v>
      </c>
      <c r="G55" s="15">
        <v>162</v>
      </c>
      <c r="H55" s="28"/>
      <c r="I55" s="19"/>
      <c r="J55" s="24"/>
    </row>
    <row r="56" spans="1:10" x14ac:dyDescent="0.2">
      <c r="A56" s="28"/>
      <c r="B56" s="29" t="s">
        <v>17</v>
      </c>
      <c r="C56" s="31">
        <v>2.7</v>
      </c>
      <c r="D56" s="29" t="s">
        <v>58</v>
      </c>
      <c r="E56" s="14" t="s">
        <v>28</v>
      </c>
      <c r="F56" s="34" t="s">
        <v>18</v>
      </c>
      <c r="G56" s="15">
        <v>216</v>
      </c>
      <c r="H56" s="28"/>
      <c r="I56" s="28"/>
      <c r="J56" s="24"/>
    </row>
    <row r="57" spans="1:10" x14ac:dyDescent="0.2">
      <c r="A57" s="28"/>
      <c r="B57" s="29" t="s">
        <v>19</v>
      </c>
      <c r="C57" s="31">
        <v>2.7</v>
      </c>
      <c r="D57" s="29" t="s">
        <v>58</v>
      </c>
      <c r="E57" s="14" t="s">
        <v>28</v>
      </c>
      <c r="F57" s="34" t="s">
        <v>20</v>
      </c>
      <c r="G57" s="15">
        <v>324</v>
      </c>
      <c r="H57" s="28"/>
      <c r="I57" s="19"/>
      <c r="J57" s="28"/>
    </row>
    <row r="58" spans="1:10" ht="15.75" x14ac:dyDescent="0.2">
      <c r="A58" s="28"/>
      <c r="B58" s="28"/>
      <c r="C58" s="28"/>
      <c r="D58" s="29"/>
      <c r="E58" s="95" t="s">
        <v>46</v>
      </c>
      <c r="F58" s="96"/>
      <c r="G58" s="34"/>
      <c r="H58" s="60">
        <f>G47+G50+G51+G52+G53+G54+G55</f>
        <v>427.7527</v>
      </c>
      <c r="I58" s="24"/>
      <c r="J58" s="24"/>
    </row>
    <row r="59" spans="1:10" ht="15.75" x14ac:dyDescent="0.2">
      <c r="A59" s="28"/>
      <c r="B59" s="28"/>
      <c r="C59" s="28"/>
      <c r="D59" s="29"/>
      <c r="E59" s="93" t="s">
        <v>47</v>
      </c>
      <c r="F59" s="94"/>
      <c r="G59" s="34"/>
      <c r="H59" s="15"/>
      <c r="I59" s="60">
        <f>G48+G50+G51+G52+G53+G54+G56</f>
        <v>481.73395000000005</v>
      </c>
      <c r="J59" s="24"/>
    </row>
    <row r="60" spans="1:10" ht="15.75" x14ac:dyDescent="0.2">
      <c r="A60" s="28"/>
      <c r="B60" s="28"/>
      <c r="C60" s="28"/>
      <c r="D60" s="29"/>
      <c r="E60" s="97" t="s">
        <v>48</v>
      </c>
      <c r="F60" s="98"/>
      <c r="G60" s="34"/>
      <c r="H60" s="15"/>
      <c r="I60" s="24"/>
      <c r="J60" s="60">
        <f>G49+G50+G51+G52+G53+G54+G57</f>
        <v>589.86070000000007</v>
      </c>
    </row>
    <row r="61" spans="1:10" ht="19.5" thickBot="1" x14ac:dyDescent="0.25">
      <c r="A61" s="89" t="s">
        <v>21</v>
      </c>
      <c r="B61" s="90"/>
      <c r="C61" s="90"/>
      <c r="D61" s="90"/>
      <c r="E61" s="90"/>
      <c r="F61" s="90"/>
      <c r="G61" s="86"/>
      <c r="H61" s="101"/>
      <c r="I61" s="101"/>
      <c r="J61" s="101"/>
    </row>
    <row r="62" spans="1:10" ht="16.5" thickTop="1" x14ac:dyDescent="0.25">
      <c r="A62" s="28"/>
      <c r="B62" s="59" t="s">
        <v>22</v>
      </c>
      <c r="C62" s="30"/>
      <c r="D62" s="29"/>
      <c r="E62" s="34"/>
      <c r="F62" s="34"/>
      <c r="G62" s="34"/>
      <c r="H62" s="58">
        <f>H40-H58</f>
        <v>1028.7548525</v>
      </c>
      <c r="I62" s="24"/>
      <c r="J62" s="24"/>
    </row>
    <row r="63" spans="1:10" ht="15.75" thickBot="1" x14ac:dyDescent="0.25">
      <c r="A63" s="28"/>
      <c r="B63" s="30"/>
      <c r="C63" s="30"/>
      <c r="D63" s="29"/>
      <c r="E63" s="34"/>
      <c r="F63" s="34"/>
      <c r="G63" s="34"/>
      <c r="H63" s="32"/>
      <c r="I63" s="24"/>
      <c r="J63" s="24"/>
    </row>
    <row r="64" spans="1:10" ht="16.5" thickTop="1" x14ac:dyDescent="0.25">
      <c r="A64" s="28"/>
      <c r="B64" s="28"/>
      <c r="C64" s="59" t="s">
        <v>23</v>
      </c>
      <c r="E64" s="28"/>
      <c r="F64" s="28"/>
      <c r="G64" s="28"/>
      <c r="H64" s="28"/>
      <c r="I64" s="23">
        <f>I42-I59</f>
        <v>478.93139374999998</v>
      </c>
      <c r="J64" s="24"/>
    </row>
    <row r="65" spans="1:10" ht="15.75" thickBot="1" x14ac:dyDescent="0.25">
      <c r="A65" s="28"/>
      <c r="B65" s="30"/>
      <c r="C65" s="30"/>
      <c r="E65" s="28"/>
      <c r="F65" s="28"/>
      <c r="G65" s="28"/>
      <c r="H65" s="28"/>
      <c r="I65" s="24"/>
      <c r="J65" s="24"/>
    </row>
    <row r="66" spans="1:10" ht="16.5" thickTop="1" x14ac:dyDescent="0.25">
      <c r="A66" s="28"/>
      <c r="B66" s="28"/>
      <c r="C66" s="30"/>
      <c r="D66" s="59" t="s">
        <v>24</v>
      </c>
      <c r="E66" s="28"/>
      <c r="F66" s="28"/>
      <c r="G66" s="28"/>
      <c r="H66" s="28"/>
      <c r="I66" s="24"/>
      <c r="J66" s="23">
        <f>J44-J60</f>
        <v>340.8437899999999</v>
      </c>
    </row>
    <row r="67" spans="1:10" x14ac:dyDescent="0.2">
      <c r="A67" s="1" t="s">
        <v>25</v>
      </c>
      <c r="B67" s="30"/>
      <c r="C67" s="30"/>
      <c r="E67" s="28"/>
      <c r="F67" s="28"/>
      <c r="G67" s="28"/>
      <c r="H67" s="28"/>
      <c r="I67" s="38"/>
      <c r="J67" s="38"/>
    </row>
    <row r="68" spans="1:10" x14ac:dyDescent="0.2">
      <c r="A68" s="102" t="s">
        <v>31</v>
      </c>
      <c r="B68" s="103"/>
      <c r="C68" s="103"/>
      <c r="D68" s="103"/>
      <c r="E68" s="103"/>
      <c r="F68" s="103"/>
      <c r="G68" s="62"/>
      <c r="H68" s="62"/>
      <c r="I68" s="18"/>
      <c r="J68" s="28"/>
    </row>
    <row r="69" spans="1:10" x14ac:dyDescent="0.2">
      <c r="A69" s="102" t="s">
        <v>51</v>
      </c>
      <c r="B69" s="103"/>
      <c r="C69" s="103"/>
      <c r="D69" s="103"/>
      <c r="E69" s="103"/>
      <c r="F69" s="103"/>
      <c r="G69" s="103"/>
      <c r="H69" s="62"/>
      <c r="I69" s="18"/>
      <c r="J69" s="28"/>
    </row>
    <row r="70" spans="1:10" x14ac:dyDescent="0.2">
      <c r="A70" s="102" t="s">
        <v>26</v>
      </c>
      <c r="B70" s="103"/>
      <c r="C70" s="103"/>
      <c r="D70" s="103"/>
      <c r="E70" s="103"/>
      <c r="F70" s="103"/>
      <c r="G70" s="103"/>
      <c r="H70" s="103"/>
      <c r="I70" s="18"/>
      <c r="J70" s="28"/>
    </row>
    <row r="71" spans="1:10" x14ac:dyDescent="0.2">
      <c r="A71" s="102" t="s">
        <v>34</v>
      </c>
      <c r="B71" s="103"/>
      <c r="C71" s="103"/>
      <c r="D71" s="103"/>
      <c r="E71" s="103"/>
      <c r="F71" s="62"/>
      <c r="G71" s="62"/>
      <c r="H71" s="62"/>
      <c r="I71" s="18"/>
      <c r="J71" s="28"/>
    </row>
  </sheetData>
  <mergeCells count="29">
    <mergeCell ref="A37:F37"/>
    <mergeCell ref="A38:E38"/>
    <mergeCell ref="H39:J39"/>
    <mergeCell ref="A45:J45"/>
    <mergeCell ref="C46:D46"/>
    <mergeCell ref="E46:F46"/>
    <mergeCell ref="E58:F58"/>
    <mergeCell ref="A61:J61"/>
    <mergeCell ref="A68:F68"/>
    <mergeCell ref="A69:G69"/>
    <mergeCell ref="A70:H70"/>
    <mergeCell ref="A71:E71"/>
    <mergeCell ref="E59:F59"/>
    <mergeCell ref="E60:F60"/>
    <mergeCell ref="B32:F32"/>
    <mergeCell ref="B33:G33"/>
    <mergeCell ref="B34:H34"/>
    <mergeCell ref="B35:E35"/>
    <mergeCell ref="A1:F1"/>
    <mergeCell ref="H3:J3"/>
    <mergeCell ref="E22:F22"/>
    <mergeCell ref="E23:F23"/>
    <mergeCell ref="E24:F24"/>
    <mergeCell ref="A2:E2"/>
    <mergeCell ref="K16:K17"/>
    <mergeCell ref="C10:D10"/>
    <mergeCell ref="E10:F10"/>
    <mergeCell ref="A9:J9"/>
    <mergeCell ref="A25:J25"/>
  </mergeCells>
  <phoneticPr fontId="12" type="noConversion"/>
  <pageMargins left="0.7" right="0.7" top="0.75" bottom="0.75" header="0.3" footer="0.3"/>
  <pageSetup scale="60" orientation="portrait" horizontalDpi="4294967292" verticalDpi="4294967292" r:id="rId1"/>
  <ignoredErrors>
    <ignoredError sqref="B18" twoDigitTextYear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5"/>
  <sheetViews>
    <sheetView workbookViewId="0">
      <selection sqref="A1:J35"/>
    </sheetView>
  </sheetViews>
  <sheetFormatPr defaultColWidth="8.6640625" defaultRowHeight="15" x14ac:dyDescent="0.2"/>
  <cols>
    <col min="1" max="1" width="10.109375" bestFit="1" customWidth="1"/>
    <col min="2" max="3" width="14.6640625" customWidth="1"/>
    <col min="4" max="4" width="13.6640625" style="28" customWidth="1"/>
    <col min="5" max="5" width="15.5546875" customWidth="1"/>
    <col min="6" max="6" width="12.6640625" customWidth="1"/>
    <col min="8" max="10" width="7.44140625" customWidth="1"/>
  </cols>
  <sheetData>
    <row r="1" spans="1:12" s="28" customFormat="1" ht="20.25" x14ac:dyDescent="0.3">
      <c r="A1" s="80" t="s">
        <v>63</v>
      </c>
      <c r="B1" s="81"/>
      <c r="C1" s="81"/>
      <c r="D1" s="81"/>
      <c r="E1" s="81"/>
      <c r="F1" s="81"/>
    </row>
    <row r="2" spans="1:12" ht="18.75" x14ac:dyDescent="0.3">
      <c r="A2" s="84" t="s">
        <v>35</v>
      </c>
      <c r="B2" s="85"/>
      <c r="C2" s="85"/>
      <c r="D2" s="86"/>
      <c r="E2" s="86"/>
      <c r="F2" s="17"/>
      <c r="G2" s="17"/>
      <c r="H2" s="17"/>
      <c r="I2" s="28"/>
      <c r="J2" s="17"/>
      <c r="K2" s="50"/>
      <c r="L2" s="28"/>
    </row>
    <row r="3" spans="1:12" ht="33.950000000000003" customHeight="1" x14ac:dyDescent="0.2">
      <c r="A3" s="41" t="s">
        <v>0</v>
      </c>
      <c r="B3" s="42" t="s">
        <v>1</v>
      </c>
      <c r="C3" s="42" t="s">
        <v>45</v>
      </c>
      <c r="D3" s="43" t="s">
        <v>27</v>
      </c>
      <c r="E3" s="43" t="s">
        <v>33</v>
      </c>
      <c r="F3" s="42" t="s">
        <v>32</v>
      </c>
      <c r="G3" s="42"/>
      <c r="H3" s="91" t="s">
        <v>30</v>
      </c>
      <c r="I3" s="92"/>
      <c r="J3" s="92"/>
      <c r="K3" s="51"/>
      <c r="L3" s="28"/>
    </row>
    <row r="4" spans="1:12" x14ac:dyDescent="0.2">
      <c r="A4" s="34" t="s">
        <v>22</v>
      </c>
      <c r="B4" s="35">
        <v>330.33</v>
      </c>
      <c r="C4" s="35">
        <f>B4*0.035274</f>
        <v>11.65206042</v>
      </c>
      <c r="D4" s="36">
        <v>500</v>
      </c>
      <c r="E4" s="36">
        <f>((B4*D4)*0.035274)</f>
        <v>5826.0302099999999</v>
      </c>
      <c r="F4" s="36">
        <f>E4/4</f>
        <v>1456.5075525</v>
      </c>
      <c r="G4" s="37"/>
      <c r="H4" s="32">
        <f>F4*1</f>
        <v>1456.5075525</v>
      </c>
      <c r="I4" s="19"/>
      <c r="J4" s="57"/>
      <c r="L4" s="28"/>
    </row>
    <row r="5" spans="1:12" ht="8.1" customHeight="1" x14ac:dyDescent="0.2">
      <c r="A5" s="34"/>
      <c r="B5" s="35"/>
      <c r="C5" s="35"/>
      <c r="D5" s="36"/>
      <c r="E5" s="36"/>
      <c r="F5" s="36"/>
      <c r="G5" s="37"/>
      <c r="H5" s="32"/>
      <c r="I5" s="19"/>
      <c r="J5" s="57"/>
      <c r="L5" s="28"/>
    </row>
    <row r="6" spans="1:12" x14ac:dyDescent="0.2">
      <c r="A6" s="34" t="s">
        <v>23</v>
      </c>
      <c r="B6" s="35">
        <v>145.25</v>
      </c>
      <c r="C6" s="35">
        <f t="shared" ref="C6:C8" si="0">B6*0.035274</f>
        <v>5.1235485000000001</v>
      </c>
      <c r="D6" s="36">
        <v>750</v>
      </c>
      <c r="E6" s="36">
        <f t="shared" ref="E6:E8" si="1">((B6*D6)*0.035274)</f>
        <v>3842.6613750000001</v>
      </c>
      <c r="F6" s="36">
        <f t="shared" ref="F6:F8" si="2">E6/4</f>
        <v>960.66534375000003</v>
      </c>
      <c r="G6" s="37"/>
      <c r="H6" s="28"/>
      <c r="I6" s="32">
        <f>F6*1</f>
        <v>960.66534375000003</v>
      </c>
      <c r="J6" s="57"/>
      <c r="L6" s="28"/>
    </row>
    <row r="7" spans="1:12" ht="8.1" customHeight="1" x14ac:dyDescent="0.2">
      <c r="A7" s="34"/>
      <c r="B7" s="35"/>
      <c r="C7" s="35"/>
      <c r="D7" s="36"/>
      <c r="E7" s="36"/>
      <c r="F7" s="36"/>
      <c r="G7" s="37"/>
      <c r="H7" s="32"/>
      <c r="I7" s="19"/>
      <c r="J7" s="57"/>
    </row>
    <row r="8" spans="1:12" x14ac:dyDescent="0.2">
      <c r="A8" s="34" t="s">
        <v>24</v>
      </c>
      <c r="B8" s="35">
        <v>211.08</v>
      </c>
      <c r="C8" s="35">
        <f t="shared" si="0"/>
        <v>7.44563592</v>
      </c>
      <c r="D8" s="36">
        <v>500</v>
      </c>
      <c r="E8" s="36">
        <f t="shared" si="1"/>
        <v>3722.8179599999999</v>
      </c>
      <c r="F8" s="36">
        <f t="shared" si="2"/>
        <v>930.70448999999996</v>
      </c>
      <c r="G8" s="37"/>
      <c r="H8" s="28"/>
      <c r="I8" s="19"/>
      <c r="J8" s="32">
        <f>F8*1</f>
        <v>930.70448999999996</v>
      </c>
    </row>
    <row r="9" spans="1:12" ht="18.75" x14ac:dyDescent="0.3">
      <c r="A9" s="84" t="s">
        <v>2</v>
      </c>
      <c r="B9" s="86"/>
      <c r="C9" s="86"/>
      <c r="D9" s="86"/>
      <c r="E9" s="86"/>
      <c r="F9" s="86"/>
      <c r="G9" s="86"/>
      <c r="H9" s="86"/>
      <c r="I9" s="86"/>
      <c r="J9" s="86"/>
      <c r="K9" s="28"/>
    </row>
    <row r="10" spans="1:12" ht="15.75" x14ac:dyDescent="0.2">
      <c r="A10" s="17"/>
      <c r="B10" s="17"/>
      <c r="C10" s="82" t="s">
        <v>41</v>
      </c>
      <c r="D10" s="83"/>
      <c r="E10" s="82" t="s">
        <v>42</v>
      </c>
      <c r="F10" s="83"/>
      <c r="G10" s="55" t="s">
        <v>49</v>
      </c>
      <c r="H10" s="18"/>
      <c r="I10" s="19"/>
      <c r="J10" s="25"/>
      <c r="K10" s="28"/>
    </row>
    <row r="11" spans="1:12" ht="15.75" x14ac:dyDescent="0.2">
      <c r="A11" s="55" t="s">
        <v>3</v>
      </c>
      <c r="B11" s="29" t="s">
        <v>6</v>
      </c>
      <c r="C11" s="31">
        <v>0.03</v>
      </c>
      <c r="D11" s="68" t="s">
        <v>53</v>
      </c>
      <c r="E11" s="38">
        <v>5</v>
      </c>
      <c r="F11" s="30" t="s">
        <v>43</v>
      </c>
      <c r="G11" s="32">
        <f>C11*E11</f>
        <v>0.15</v>
      </c>
      <c r="H11" s="28"/>
      <c r="I11" s="19"/>
      <c r="J11" s="25"/>
      <c r="K11" s="28"/>
    </row>
    <row r="12" spans="1:12" x14ac:dyDescent="0.2">
      <c r="A12" s="56"/>
      <c r="B12" s="29" t="s">
        <v>5</v>
      </c>
      <c r="C12" s="31">
        <v>2.5000000000000001E-2</v>
      </c>
      <c r="D12" s="68" t="s">
        <v>54</v>
      </c>
      <c r="E12" s="38">
        <v>5.25</v>
      </c>
      <c r="F12" s="29" t="s">
        <v>43</v>
      </c>
      <c r="G12" s="32">
        <f t="shared" ref="G12:G15" si="3">C12*E12</f>
        <v>0.13125000000000001</v>
      </c>
      <c r="H12" s="28"/>
      <c r="I12" s="19"/>
      <c r="J12" s="25"/>
      <c r="K12" s="28"/>
    </row>
    <row r="13" spans="1:12" x14ac:dyDescent="0.2">
      <c r="A13" s="56"/>
      <c r="B13" s="29" t="s">
        <v>4</v>
      </c>
      <c r="C13" s="31">
        <v>0.04</v>
      </c>
      <c r="D13" s="68" t="s">
        <v>54</v>
      </c>
      <c r="E13" s="38">
        <v>6.45</v>
      </c>
      <c r="F13" s="30" t="s">
        <v>43</v>
      </c>
      <c r="G13" s="32">
        <f t="shared" si="3"/>
        <v>0.25800000000000001</v>
      </c>
      <c r="H13" s="28"/>
      <c r="I13" s="19"/>
      <c r="J13" s="25"/>
      <c r="K13" s="28"/>
    </row>
    <row r="14" spans="1:12" ht="15.75" x14ac:dyDescent="0.2">
      <c r="A14" s="55" t="s">
        <v>7</v>
      </c>
      <c r="B14" s="29" t="s">
        <v>29</v>
      </c>
      <c r="C14" s="31">
        <v>1000</v>
      </c>
      <c r="D14" s="29" t="s">
        <v>55</v>
      </c>
      <c r="E14" s="32">
        <v>0.05</v>
      </c>
      <c r="F14" s="33" t="s">
        <v>44</v>
      </c>
      <c r="G14" s="15">
        <f t="shared" si="3"/>
        <v>50</v>
      </c>
      <c r="H14" s="28"/>
      <c r="I14" s="19"/>
      <c r="J14" s="24"/>
      <c r="K14" s="28"/>
    </row>
    <row r="15" spans="1:12" x14ac:dyDescent="0.2">
      <c r="A15" s="56"/>
      <c r="B15" s="29" t="s">
        <v>8</v>
      </c>
      <c r="C15" s="31">
        <v>1000</v>
      </c>
      <c r="D15" s="29" t="s">
        <v>55</v>
      </c>
      <c r="E15" s="32">
        <v>0.03</v>
      </c>
      <c r="F15" s="33" t="s">
        <v>44</v>
      </c>
      <c r="G15" s="15">
        <f t="shared" si="3"/>
        <v>30</v>
      </c>
      <c r="H15" s="28"/>
      <c r="I15" s="19"/>
      <c r="J15" s="25"/>
      <c r="K15" s="28"/>
    </row>
    <row r="16" spans="1:12" x14ac:dyDescent="0.2">
      <c r="A16" s="56"/>
      <c r="B16" s="29" t="s">
        <v>9</v>
      </c>
      <c r="C16" s="31" t="s">
        <v>59</v>
      </c>
      <c r="D16" s="29" t="s">
        <v>10</v>
      </c>
      <c r="E16" s="40"/>
      <c r="F16" s="31"/>
      <c r="G16" s="15">
        <v>125</v>
      </c>
      <c r="H16" s="28"/>
      <c r="I16" s="19"/>
      <c r="J16" s="24"/>
      <c r="K16" s="28"/>
    </row>
    <row r="17" spans="1:12" x14ac:dyDescent="0.2">
      <c r="A17" s="56"/>
      <c r="B17" s="29" t="s">
        <v>11</v>
      </c>
      <c r="C17" s="31">
        <v>250</v>
      </c>
      <c r="D17" s="29" t="s">
        <v>56</v>
      </c>
      <c r="E17" s="28"/>
      <c r="F17" s="28"/>
      <c r="G17" s="15">
        <v>60</v>
      </c>
      <c r="H17" s="47"/>
      <c r="I17" s="19"/>
      <c r="J17" s="47"/>
      <c r="K17" s="28"/>
    </row>
    <row r="18" spans="1:12" ht="15.75" x14ac:dyDescent="0.2">
      <c r="A18" s="55" t="s">
        <v>12</v>
      </c>
      <c r="B18" s="39" t="s">
        <v>13</v>
      </c>
      <c r="C18" s="70">
        <v>14.35</v>
      </c>
      <c r="D18" s="69" t="s">
        <v>57</v>
      </c>
      <c r="E18" s="73">
        <v>4.2000000000000003E-2</v>
      </c>
      <c r="F18" s="65" t="s">
        <v>52</v>
      </c>
      <c r="G18" s="49">
        <f>C18*E18</f>
        <v>0.60270000000000001</v>
      </c>
      <c r="H18" s="48"/>
      <c r="I18" s="19"/>
      <c r="J18" s="48"/>
      <c r="K18" s="38"/>
    </row>
    <row r="19" spans="1:12" ht="15.75" x14ac:dyDescent="0.2">
      <c r="A19" s="55" t="s">
        <v>14</v>
      </c>
      <c r="B19" s="29" t="s">
        <v>15</v>
      </c>
      <c r="C19" s="31">
        <v>2.7</v>
      </c>
      <c r="D19" s="29" t="s">
        <v>58</v>
      </c>
      <c r="E19" s="14" t="s">
        <v>28</v>
      </c>
      <c r="F19" s="34" t="s">
        <v>16</v>
      </c>
      <c r="G19" s="15">
        <v>162</v>
      </c>
      <c r="H19" s="28"/>
      <c r="I19" s="19"/>
      <c r="J19" s="24"/>
      <c r="K19" s="38"/>
    </row>
    <row r="20" spans="1:12" x14ac:dyDescent="0.2">
      <c r="A20" s="28"/>
      <c r="B20" s="29" t="s">
        <v>17</v>
      </c>
      <c r="C20" s="31">
        <v>2.7</v>
      </c>
      <c r="D20" s="29" t="s">
        <v>58</v>
      </c>
      <c r="E20" s="14" t="s">
        <v>28</v>
      </c>
      <c r="F20" s="34" t="s">
        <v>18</v>
      </c>
      <c r="G20" s="15">
        <v>216</v>
      </c>
      <c r="H20" s="28"/>
      <c r="I20" s="28"/>
      <c r="J20" s="24"/>
      <c r="K20" s="38"/>
    </row>
    <row r="21" spans="1:12" x14ac:dyDescent="0.2">
      <c r="A21" s="28"/>
      <c r="B21" s="29" t="s">
        <v>19</v>
      </c>
      <c r="C21" s="31">
        <v>2.7</v>
      </c>
      <c r="D21" s="29" t="s">
        <v>58</v>
      </c>
      <c r="E21" s="14" t="s">
        <v>28</v>
      </c>
      <c r="F21" s="34" t="s">
        <v>20</v>
      </c>
      <c r="G21" s="15">
        <v>324</v>
      </c>
      <c r="H21" s="28"/>
      <c r="I21" s="19"/>
      <c r="J21" s="28"/>
      <c r="K21" s="28"/>
    </row>
    <row r="22" spans="1:12" ht="15.75" x14ac:dyDescent="0.2">
      <c r="A22" s="28"/>
      <c r="B22" s="28"/>
      <c r="C22" s="28"/>
      <c r="D22" s="29"/>
      <c r="E22" s="95" t="s">
        <v>46</v>
      </c>
      <c r="F22" s="96"/>
      <c r="G22" s="34"/>
      <c r="H22" s="60">
        <f>G11+G14+G15+G16+G17+G18+G19</f>
        <v>427.7527</v>
      </c>
      <c r="I22" s="24"/>
      <c r="J22" s="24"/>
      <c r="K22" s="38"/>
    </row>
    <row r="23" spans="1:12" ht="15.75" x14ac:dyDescent="0.2">
      <c r="A23" s="28"/>
      <c r="B23" s="28"/>
      <c r="C23" s="28"/>
      <c r="D23" s="29"/>
      <c r="E23" s="93" t="s">
        <v>47</v>
      </c>
      <c r="F23" s="94"/>
      <c r="G23" s="34"/>
      <c r="H23" s="15"/>
      <c r="I23" s="60">
        <f>G12+G14+G15+G16+G17+G18+G20</f>
        <v>481.73395000000005</v>
      </c>
      <c r="J23" s="24"/>
      <c r="K23" s="38"/>
      <c r="L23" s="28"/>
    </row>
    <row r="24" spans="1:12" ht="15.75" x14ac:dyDescent="0.2">
      <c r="A24" s="28"/>
      <c r="B24" s="28"/>
      <c r="C24" s="28"/>
      <c r="D24" s="29"/>
      <c r="E24" s="97" t="s">
        <v>48</v>
      </c>
      <c r="F24" s="98"/>
      <c r="G24" s="34"/>
      <c r="H24" s="15"/>
      <c r="I24" s="24"/>
      <c r="J24" s="60">
        <f>G13+G14+G15+G16+G17+G18+G21</f>
        <v>589.86070000000007</v>
      </c>
      <c r="K24" s="38"/>
      <c r="L24" s="28"/>
    </row>
    <row r="25" spans="1:12" ht="19.5" thickBot="1" x14ac:dyDescent="0.25">
      <c r="A25" s="89" t="s">
        <v>21</v>
      </c>
      <c r="B25" s="90"/>
      <c r="C25" s="90"/>
      <c r="D25" s="90"/>
      <c r="E25" s="90"/>
      <c r="F25" s="90"/>
      <c r="G25" s="86"/>
      <c r="H25" s="101"/>
      <c r="I25" s="101"/>
      <c r="J25" s="101"/>
      <c r="K25" s="38"/>
      <c r="L25" s="28"/>
    </row>
    <row r="26" spans="1:12" ht="16.5" thickTop="1" x14ac:dyDescent="0.25">
      <c r="A26" s="28"/>
      <c r="B26" s="59" t="s">
        <v>22</v>
      </c>
      <c r="C26" s="30"/>
      <c r="D26" s="29"/>
      <c r="E26" s="34"/>
      <c r="F26" s="34"/>
      <c r="G26" s="34"/>
      <c r="H26" s="58">
        <f>H4-H22</f>
        <v>1028.7548525</v>
      </c>
      <c r="I26" s="24"/>
      <c r="J26" s="24"/>
      <c r="K26" s="28"/>
      <c r="L26" s="28"/>
    </row>
    <row r="27" spans="1:12" ht="8.1" customHeight="1" thickBot="1" x14ac:dyDescent="0.25">
      <c r="A27" s="28"/>
      <c r="B27" s="30"/>
      <c r="C27" s="30"/>
      <c r="D27" s="29"/>
      <c r="E27" s="34"/>
      <c r="F27" s="34"/>
      <c r="G27" s="34"/>
      <c r="H27" s="32"/>
      <c r="I27" s="24"/>
      <c r="J27" s="24"/>
      <c r="K27" s="28"/>
      <c r="L27" s="28"/>
    </row>
    <row r="28" spans="1:12" ht="16.5" thickTop="1" x14ac:dyDescent="0.25">
      <c r="A28" s="28"/>
      <c r="B28" s="28"/>
      <c r="C28" s="59" t="s">
        <v>23</v>
      </c>
      <c r="E28" s="28"/>
      <c r="F28" s="28"/>
      <c r="G28" s="28"/>
      <c r="H28" s="28"/>
      <c r="I28" s="23">
        <f>I6-I23</f>
        <v>478.93139374999998</v>
      </c>
      <c r="J28" s="24"/>
      <c r="K28" s="28"/>
      <c r="L28" s="28"/>
    </row>
    <row r="29" spans="1:12" ht="8.1" customHeight="1" thickBot="1" x14ac:dyDescent="0.25">
      <c r="A29" s="28"/>
      <c r="B29" s="30"/>
      <c r="C29" s="30"/>
      <c r="E29" s="28"/>
      <c r="F29" s="28"/>
      <c r="G29" s="28"/>
      <c r="H29" s="28"/>
      <c r="I29" s="24"/>
      <c r="J29" s="24"/>
      <c r="K29" s="28"/>
      <c r="L29" s="28"/>
    </row>
    <row r="30" spans="1:12" ht="16.5" thickTop="1" x14ac:dyDescent="0.25">
      <c r="A30" s="28"/>
      <c r="B30" s="28"/>
      <c r="C30" s="30"/>
      <c r="D30" s="59" t="s">
        <v>24</v>
      </c>
      <c r="E30" s="28"/>
      <c r="F30" s="28"/>
      <c r="G30" s="28"/>
      <c r="H30" s="28"/>
      <c r="I30" s="24"/>
      <c r="J30" s="23">
        <f>J8-J24</f>
        <v>340.8437899999999</v>
      </c>
      <c r="K30" s="28"/>
      <c r="L30" s="28"/>
    </row>
    <row r="31" spans="1:12" x14ac:dyDescent="0.2">
      <c r="A31" s="1" t="s">
        <v>25</v>
      </c>
      <c r="B31" s="30"/>
      <c r="C31" s="30"/>
      <c r="E31" s="28"/>
      <c r="F31" s="28"/>
      <c r="G31" s="28"/>
      <c r="H31" s="28"/>
      <c r="I31" s="38"/>
      <c r="J31" s="38"/>
      <c r="K31" s="28"/>
      <c r="L31" s="28"/>
    </row>
    <row r="32" spans="1:12" x14ac:dyDescent="0.2">
      <c r="A32" s="102" t="s">
        <v>31</v>
      </c>
      <c r="B32" s="103"/>
      <c r="C32" s="103"/>
      <c r="D32" s="103"/>
      <c r="E32" s="103"/>
      <c r="F32" s="103"/>
      <c r="G32" s="44"/>
      <c r="H32" s="44"/>
      <c r="I32" s="18"/>
      <c r="J32" s="28"/>
    </row>
    <row r="33" spans="1:10" x14ac:dyDescent="0.2">
      <c r="A33" s="102" t="s">
        <v>51</v>
      </c>
      <c r="B33" s="103"/>
      <c r="C33" s="103"/>
      <c r="D33" s="103"/>
      <c r="E33" s="103"/>
      <c r="F33" s="103"/>
      <c r="G33" s="103"/>
      <c r="H33" s="44"/>
      <c r="I33" s="18"/>
      <c r="J33" s="28"/>
    </row>
    <row r="34" spans="1:10" x14ac:dyDescent="0.2">
      <c r="A34" s="102" t="s">
        <v>26</v>
      </c>
      <c r="B34" s="103"/>
      <c r="C34" s="103"/>
      <c r="D34" s="103"/>
      <c r="E34" s="103"/>
      <c r="F34" s="103"/>
      <c r="G34" s="103"/>
      <c r="H34" s="103"/>
      <c r="I34" s="18"/>
      <c r="J34" s="28"/>
    </row>
    <row r="35" spans="1:10" x14ac:dyDescent="0.2">
      <c r="A35" s="102" t="s">
        <v>34</v>
      </c>
      <c r="B35" s="103"/>
      <c r="C35" s="103"/>
      <c r="D35" s="103"/>
      <c r="E35" s="103"/>
      <c r="F35" s="44"/>
      <c r="G35" s="44"/>
      <c r="H35" s="44"/>
      <c r="I35" s="18"/>
      <c r="J35" s="28"/>
    </row>
  </sheetData>
  <mergeCells count="14">
    <mergeCell ref="A32:F32"/>
    <mergeCell ref="A33:G33"/>
    <mergeCell ref="A34:H34"/>
    <mergeCell ref="A35:E35"/>
    <mergeCell ref="A1:F1"/>
    <mergeCell ref="H3:J3"/>
    <mergeCell ref="E22:F22"/>
    <mergeCell ref="E23:F23"/>
    <mergeCell ref="A2:E2"/>
    <mergeCell ref="E24:F24"/>
    <mergeCell ref="C10:D10"/>
    <mergeCell ref="E10:F10"/>
    <mergeCell ref="A9:J9"/>
    <mergeCell ref="A25:J25"/>
  </mergeCells>
  <phoneticPr fontId="12" type="noConversion"/>
  <pageMargins left="0.7" right="0.7" top="0.75" bottom="0.75" header="0.3" footer="0.3"/>
  <pageSetup scale="91" orientation="landscape" horizontalDpi="4294967292" verticalDpi="4294967292" r:id="rId1"/>
  <ignoredErrors>
    <ignoredError sqref="B18" twoDigitTextYear="1"/>
  </ignoredErrors>
  <extLst>
    <ext xmlns:mx="http://schemas.microsoft.com/office/mac/excel/2008/main" uri="{64002731-A6B0-56B0-2670-7721B7C09600}">
      <mx:PLV Mode="0" OnePage="0" WScale="89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workbookViewId="0">
      <selection activeCell="C8" sqref="C8"/>
    </sheetView>
  </sheetViews>
  <sheetFormatPr defaultColWidth="11.5546875" defaultRowHeight="15" x14ac:dyDescent="0.2"/>
  <sheetData>
    <row r="2" spans="1:12" x14ac:dyDescent="0.2">
      <c r="A2" t="s">
        <v>22</v>
      </c>
      <c r="E2" t="s">
        <v>23</v>
      </c>
      <c r="I2" t="s">
        <v>24</v>
      </c>
    </row>
    <row r="3" spans="1:12" x14ac:dyDescent="0.2">
      <c r="A3">
        <v>25000</v>
      </c>
      <c r="B3">
        <v>500</v>
      </c>
      <c r="C3" s="53">
        <f>ROUNDUP((B3/A3),2)</f>
        <v>0.02</v>
      </c>
      <c r="E3">
        <v>3500</v>
      </c>
      <c r="F3">
        <v>750</v>
      </c>
      <c r="G3" s="53">
        <f>ROUNDUP((F3/E3),2)</f>
        <v>0.22</v>
      </c>
      <c r="I3">
        <v>17200</v>
      </c>
      <c r="J3">
        <v>500</v>
      </c>
      <c r="K3" s="53">
        <f>ROUNDUP((J3/I3),2)</f>
        <v>0.03</v>
      </c>
    </row>
    <row r="4" spans="1:12" x14ac:dyDescent="0.2">
      <c r="A4" t="s">
        <v>36</v>
      </c>
      <c r="B4" t="s">
        <v>37</v>
      </c>
      <c r="C4">
        <f>(C3+(C3*0.1))</f>
        <v>2.1999999999999999E-2</v>
      </c>
      <c r="E4" t="s">
        <v>36</v>
      </c>
      <c r="F4" t="s">
        <v>37</v>
      </c>
      <c r="G4" s="28">
        <f>(G3+(G3*0.1))</f>
        <v>0.24199999999999999</v>
      </c>
      <c r="I4" t="s">
        <v>36</v>
      </c>
      <c r="J4" t="s">
        <v>37</v>
      </c>
      <c r="K4" s="28">
        <f>(K3+(K3*0.1))</f>
        <v>3.3000000000000002E-2</v>
      </c>
    </row>
    <row r="7" spans="1:12" x14ac:dyDescent="0.2">
      <c r="A7" s="18">
        <v>5</v>
      </c>
      <c r="B7" t="s">
        <v>40</v>
      </c>
      <c r="C7" s="18">
        <f>5*500</f>
        <v>2500</v>
      </c>
      <c r="D7" t="s">
        <v>38</v>
      </c>
      <c r="E7" s="18">
        <v>5.25</v>
      </c>
      <c r="F7" t="s">
        <v>40</v>
      </c>
      <c r="G7" s="18">
        <f>ROUNDUP((E7*G3),2)</f>
        <v>1.1599999999999999</v>
      </c>
      <c r="H7" t="s">
        <v>39</v>
      </c>
      <c r="I7" s="18">
        <v>6.45</v>
      </c>
      <c r="J7" t="s">
        <v>40</v>
      </c>
      <c r="K7" s="18">
        <f>ROUNDUP((I7*K3),2)</f>
        <v>0.2</v>
      </c>
      <c r="L7" t="s">
        <v>38</v>
      </c>
    </row>
    <row r="8" spans="1:12" x14ac:dyDescent="0.2">
      <c r="A8">
        <v>25000</v>
      </c>
      <c r="B8">
        <f>(500+(500*0.1))</f>
        <v>550</v>
      </c>
      <c r="C8" s="54">
        <f>C7/25000</f>
        <v>0.1</v>
      </c>
      <c r="E8">
        <v>3500</v>
      </c>
      <c r="F8">
        <f>(750+(750*0.1))</f>
        <v>825</v>
      </c>
      <c r="I8">
        <v>17200</v>
      </c>
      <c r="J8">
        <f>(600+(600*0.1))</f>
        <v>660</v>
      </c>
    </row>
    <row r="9" spans="1:12" x14ac:dyDescent="0.2">
      <c r="B9">
        <f>(A7*B8)/A8</f>
        <v>0.11</v>
      </c>
      <c r="D9" s="18"/>
      <c r="J9">
        <f>(I7*J8)/I8</f>
        <v>0.2475</v>
      </c>
    </row>
    <row r="10" spans="1:12" x14ac:dyDescent="0.2">
      <c r="F10">
        <f>(E7*F8)/E8</f>
        <v>1.2375</v>
      </c>
      <c r="L10">
        <f>5/172</f>
        <v>2.9069767441860465E-2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6a P1_HT</vt:lpstr>
      <vt:lpstr>Table 6b P1 OF</vt:lpstr>
      <vt:lpstr>Table 6c P2 HT</vt:lpstr>
      <vt:lpstr>Table 6d P2 OF</vt:lpstr>
      <vt:lpstr>seed calc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Robert C</dc:creator>
  <cp:lastModifiedBy>Williams, Robert C</cp:lastModifiedBy>
  <cp:lastPrinted>2013-04-15T13:40:59Z</cp:lastPrinted>
  <dcterms:created xsi:type="dcterms:W3CDTF">2013-04-11T19:53:31Z</dcterms:created>
  <dcterms:modified xsi:type="dcterms:W3CDTF">2013-04-15T13:41:31Z</dcterms:modified>
</cp:coreProperties>
</file>