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style1.xml" ContentType="application/vnd.ms-office.chartstyle+xml"/>
  <Override PartName="/xl/charts/colors1.xml" ContentType="application/vnd.ms-office.chartcolorstyle+xml"/>
  <Override PartName="/xl/charts/style2.xml" ContentType="application/vnd.ms-office.chartstyle+xml"/>
  <Override PartName="/xl/charts/colors2.xml" ContentType="application/vnd.ms-office.chartcolorstyle+xml"/>
  <Override PartName="/xl/charts/style3.xml" ContentType="application/vnd.ms-office.chartstyle+xml"/>
  <Override PartName="/xl/charts/colors3.xml" ContentType="application/vnd.ms-office.chartcolorstyle+xml"/>
  <Override PartName="/xl/charts/style4.xml" ContentType="application/vnd.ms-office.chartstyle+xml"/>
  <Override PartName="/xl/charts/colors4.xml" ContentType="application/vnd.ms-office.chartcolorstyle+xml"/>
  <Override PartName="/xl/charts/colors5.xml" ContentType="application/vnd.ms-office.chartcolorstyle+xml"/>
  <Override PartName="/xl/charts/style5.xml" ContentType="application/vnd.ms-office.chartstyle+xml"/>
  <Override PartName="/xl/charts/colors6.xml" ContentType="application/vnd.ms-office.chartcolorstyle+xml"/>
  <Override PartName="/xl/charts/style6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11760"/>
  </bookViews>
  <sheets>
    <sheet name="Survery Results" sheetId="2" r:id="rId1"/>
    <sheet name="Raw Data" sheetId="1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0" i="2" l="1"/>
  <c r="N9" i="2"/>
  <c r="N8" i="2"/>
  <c r="N7" i="2"/>
  <c r="N6" i="2"/>
  <c r="N5" i="2"/>
  <c r="D145" i="2"/>
  <c r="L10" i="2" s="1"/>
  <c r="D144" i="2"/>
  <c r="K10" i="2" s="1"/>
  <c r="BT5" i="1"/>
  <c r="BT4" i="1"/>
  <c r="BT3" i="1"/>
  <c r="BT6" i="1" s="1"/>
  <c r="D139" i="2"/>
  <c r="L9" i="2" s="1"/>
  <c r="D138" i="2"/>
  <c r="K9" i="2" s="1"/>
  <c r="S5" i="1"/>
  <c r="S4" i="1"/>
  <c r="G8" i="1"/>
  <c r="BO4" i="1"/>
  <c r="BO6" i="1"/>
  <c r="BO5" i="1"/>
  <c r="BO3" i="1"/>
  <c r="BE3" i="1"/>
  <c r="D131" i="2"/>
  <c r="L8" i="2" s="1"/>
  <c r="D132" i="2"/>
  <c r="M8" i="2" s="1"/>
  <c r="D130" i="2"/>
  <c r="K8" i="2" s="1"/>
  <c r="BJ7" i="1"/>
  <c r="D108" i="2"/>
  <c r="D107" i="2"/>
  <c r="D106" i="2"/>
  <c r="D105" i="2"/>
  <c r="D104" i="2"/>
  <c r="D103" i="2"/>
  <c r="AO4" i="1"/>
  <c r="AJ8" i="1"/>
  <c r="BE10" i="1"/>
  <c r="BE8" i="1"/>
  <c r="BE7" i="1"/>
  <c r="BE6" i="1"/>
  <c r="BE5" i="1"/>
  <c r="BE4" i="1"/>
  <c r="D88" i="2"/>
  <c r="L6" i="2" s="1"/>
  <c r="D87" i="2"/>
  <c r="K6" i="2" s="1"/>
  <c r="D96" i="2"/>
  <c r="M7" i="2" s="1"/>
  <c r="D95" i="2"/>
  <c r="L7" i="2" s="1"/>
  <c r="D94" i="2"/>
  <c r="K7" i="2" s="1"/>
  <c r="AY7" i="1"/>
  <c r="AO5" i="1"/>
  <c r="AO3" i="1"/>
  <c r="D65" i="2"/>
  <c r="D64" i="2"/>
  <c r="D63" i="2"/>
  <c r="D62" i="2"/>
  <c r="AJ7" i="1"/>
  <c r="AJ6" i="1"/>
  <c r="AJ5" i="1"/>
  <c r="AJ4" i="1"/>
  <c r="AJ3" i="1"/>
  <c r="D41" i="2"/>
  <c r="D40" i="2"/>
  <c r="D39" i="2"/>
  <c r="D38" i="2"/>
  <c r="D37" i="2"/>
  <c r="AC8" i="1"/>
  <c r="AC7" i="1"/>
  <c r="AC6" i="1"/>
  <c r="AC5" i="1"/>
  <c r="AC4" i="1"/>
  <c r="AC3" i="1"/>
  <c r="D31" i="2"/>
  <c r="L5" i="2" s="1"/>
  <c r="D30" i="2"/>
  <c r="K5" i="2" s="1"/>
  <c r="E8" i="2"/>
  <c r="E7" i="2"/>
  <c r="E6" i="2"/>
  <c r="E5" i="2"/>
  <c r="S3" i="1"/>
  <c r="G7" i="1"/>
  <c r="G6" i="1"/>
  <c r="G5" i="1"/>
  <c r="G3" i="1"/>
  <c r="G4" i="1"/>
  <c r="S6" i="1" l="1"/>
  <c r="AO6" i="1"/>
</calcChain>
</file>

<file path=xl/sharedStrings.xml><?xml version="1.0" encoding="utf-8"?>
<sst xmlns="http://schemas.openxmlformats.org/spreadsheetml/2006/main" count="616" uniqueCount="118">
  <si>
    <t xml:space="preserve"> 1. How many pounds of oil do you use on an annual or weekly basis?   </t>
  </si>
  <si>
    <t>N/A</t>
  </si>
  <si>
    <t>No Response</t>
  </si>
  <si>
    <t>Range</t>
  </si>
  <si>
    <t>&gt; 500 lbs</t>
  </si>
  <si>
    <t>300-500 lbs</t>
  </si>
  <si>
    <t>100-299 lbs</t>
  </si>
  <si>
    <t>&lt;100 lbs</t>
  </si>
  <si>
    <t>No response</t>
  </si>
  <si>
    <t>No. of Responses</t>
  </si>
  <si>
    <t>Does your weekly use vary throughout the year?</t>
  </si>
  <si>
    <t>same</t>
  </si>
  <si>
    <t>Yes</t>
  </si>
  <si>
    <t>no</t>
  </si>
  <si>
    <t>No</t>
  </si>
  <si>
    <t>yes</t>
  </si>
  <si>
    <t>no response</t>
  </si>
  <si>
    <t>Same/No</t>
  </si>
  <si>
    <t>2. Does your weekly use vary throughout the year?</t>
  </si>
  <si>
    <t>Response</t>
  </si>
  <si>
    <t>Results</t>
  </si>
  <si>
    <t>Vegatable Oil</t>
  </si>
  <si>
    <t>mel-fry</t>
  </si>
  <si>
    <t>Soy Bean Zero trans fat</t>
  </si>
  <si>
    <t>Soy Bean Zero Trans fat</t>
  </si>
  <si>
    <t>Canola Sisco</t>
  </si>
  <si>
    <t>Soy Bean/Canola Oil</t>
  </si>
  <si>
    <t>Soy Bean</t>
  </si>
  <si>
    <t>Fry On Vegatable Oil</t>
  </si>
  <si>
    <t>Soy Bean Oil</t>
  </si>
  <si>
    <t>Canola</t>
  </si>
  <si>
    <t>Vegetable Oil</t>
  </si>
  <si>
    <t>vegatable oil</t>
  </si>
  <si>
    <t>Canola Oil</t>
  </si>
  <si>
    <t>veg oil</t>
  </si>
  <si>
    <t>All vegetable basic cooking oil</t>
  </si>
  <si>
    <t>Soy</t>
  </si>
  <si>
    <t>2.  What type of oil are you using now?</t>
  </si>
  <si>
    <t>%</t>
  </si>
  <si>
    <t>---</t>
  </si>
  <si>
    <t>Soybean</t>
  </si>
  <si>
    <t>Soybean and Canola</t>
  </si>
  <si>
    <t>Others</t>
  </si>
  <si>
    <t>No Repsonse</t>
  </si>
  <si>
    <t>Soybean &amp; Canola</t>
  </si>
  <si>
    <t>4.  From whom do you currently buy your oil?</t>
  </si>
  <si>
    <t>3. What type of oil are you using now?</t>
  </si>
  <si>
    <t>Sisco</t>
  </si>
  <si>
    <t>food service of american</t>
  </si>
  <si>
    <t>Sysco</t>
  </si>
  <si>
    <t>FSA</t>
  </si>
  <si>
    <t>Sisco MT</t>
  </si>
  <si>
    <t>FSA/Sisco</t>
  </si>
  <si>
    <t>food service / valley service</t>
  </si>
  <si>
    <t>system serivice of america</t>
  </si>
  <si>
    <t>Food Service of America</t>
  </si>
  <si>
    <t>A</t>
  </si>
  <si>
    <t>B</t>
  </si>
  <si>
    <t>C</t>
  </si>
  <si>
    <t>D</t>
  </si>
  <si>
    <t>Sisco/FSA</t>
  </si>
  <si>
    <t>Sysco and FSA</t>
  </si>
  <si>
    <t>Other</t>
  </si>
  <si>
    <t>NO</t>
  </si>
  <si>
    <t>a. Are you free to buy your oil from whoever you want?</t>
  </si>
  <si>
    <t>5. Are you free to buy your oil from whoever you want?</t>
  </si>
  <si>
    <t>b. Would you be interested in locally grown oil?</t>
  </si>
  <si>
    <t>Yes, if company allowed</t>
  </si>
  <si>
    <t>yes, if the quality and price same</t>
  </si>
  <si>
    <t>N/A (up to owner)</t>
  </si>
  <si>
    <t>N/A (owner's decision)</t>
  </si>
  <si>
    <t>possibly</t>
  </si>
  <si>
    <t>depends on the price</t>
  </si>
  <si>
    <t>would need to more infor on the product</t>
  </si>
  <si>
    <t>Yes, if we were able too</t>
  </si>
  <si>
    <t>Maybe</t>
  </si>
  <si>
    <t>Depends</t>
  </si>
  <si>
    <t>NR</t>
  </si>
  <si>
    <t>Yes/Possible</t>
  </si>
  <si>
    <t>6. Would you be interested in locally grown oil?</t>
  </si>
  <si>
    <t>Note: Depends - it’s the owner's decision or need more information about the oil</t>
  </si>
  <si>
    <t xml:space="preserve">7. At what temperature do you keep your fryer oil? </t>
  </si>
  <si>
    <t xml:space="preserve">a. At what temperature do you keep your fryer oil? </t>
  </si>
  <si>
    <t>350-375</t>
  </si>
  <si>
    <t>375 degrees</t>
  </si>
  <si>
    <t>10 hr to 12 hr</t>
  </si>
  <si>
    <t>350 F</t>
  </si>
  <si>
    <t>&lt;350</t>
  </si>
  <si>
    <t>350-360</t>
  </si>
  <si>
    <t>361-370</t>
  </si>
  <si>
    <t>371-380</t>
  </si>
  <si>
    <t>&gt;380</t>
  </si>
  <si>
    <t>Varies</t>
  </si>
  <si>
    <t>a. Do you pay for this service?</t>
  </si>
  <si>
    <t>they pay them</t>
  </si>
  <si>
    <t>Don't know</t>
  </si>
  <si>
    <t>Nothing</t>
  </si>
  <si>
    <t>YES</t>
  </si>
  <si>
    <t>8. Do you pay for this service? (Disposing of your waste oil)</t>
  </si>
  <si>
    <t>Do not know</t>
  </si>
  <si>
    <t>c. Are you paid for your waste?</t>
  </si>
  <si>
    <t>n/a</t>
  </si>
  <si>
    <t>Are you free to buy your oil from whoever you want?</t>
  </si>
  <si>
    <t>9. Are you paid for your waste?</t>
  </si>
  <si>
    <t>7.  Would you be interested in having your waste oil picked up by your supplier at no charge to you?</t>
  </si>
  <si>
    <t>n/a (corp)</t>
  </si>
  <si>
    <t>Yes, that would be nice</t>
  </si>
  <si>
    <t>10. Would you be interested in having your waste oil picked up by your supplier at no charge to you?</t>
  </si>
  <si>
    <t>SUMMARY OF YES AND NO QUESTIONS</t>
  </si>
  <si>
    <t>RESPONSE</t>
  </si>
  <si>
    <t>OTHER</t>
  </si>
  <si>
    <t>Question</t>
  </si>
  <si>
    <t>TNR</t>
  </si>
  <si>
    <t>Would you be interested in locally grown oil?</t>
  </si>
  <si>
    <t xml:space="preserve"> Do you pay for this service? (Disposing of your waste oil)</t>
  </si>
  <si>
    <t>Are you paid for your waste?</t>
  </si>
  <si>
    <t>Would you be interested in having your waste oil picked up by your supplier at no charge to you?</t>
  </si>
  <si>
    <t>Note: TNR - Total Number of Responses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</si>
</sst>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rgb="FF333333"/>
      <name val="Verdana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Fill="1"/>
    <xf numFmtId="0" fontId="0" fillId="0" borderId="0" xfId="0" applyAlignment="1">
      <alignment horizontal="center"/>
    </xf>
    <xf numFmtId="0" fontId="1" fillId="0" borderId="0" xfId="0" applyFont="1"/>
    <xf numFmtId="0" fontId="0" fillId="0" borderId="1" xfId="0" applyBorder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quotePrefix="1" applyBorder="1" applyAlignment="1">
      <alignment horizontal="center"/>
    </xf>
    <xf numFmtId="0" fontId="0" fillId="0" borderId="1" xfId="0" applyBorder="1"/>
    <xf numFmtId="164" fontId="0" fillId="0" borderId="1" xfId="0" applyNumberFormat="1" applyBorder="1"/>
    <xf numFmtId="0" fontId="0" fillId="0" borderId="0" xfId="0" applyFont="1"/>
    <xf numFmtId="0" fontId="0" fillId="0" borderId="0" xfId="0" applyAlignment="1">
      <alignment horizontal="left"/>
    </xf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microsoft.com/office/2011/relationships/chartStyle" Target="style1.xml"/><Relationship Id="rId2" Type="http://schemas.microsoft.com/office/2011/relationships/chartColorStyle" Target="colors1.xml"/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3" Type="http://schemas.microsoft.com/office/2011/relationships/chartStyle" Target="style2.xml"/><Relationship Id="rId2" Type="http://schemas.microsoft.com/office/2011/relationships/chartColorStyle" Target="colors2.xml"/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3" Type="http://schemas.microsoft.com/office/2011/relationships/chartStyle" Target="style3.xml"/><Relationship Id="rId2" Type="http://schemas.microsoft.com/office/2011/relationships/chartColorStyle" Target="colors3.xml"/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3" Type="http://schemas.microsoft.com/office/2011/relationships/chartStyle" Target="style4.xml"/><Relationship Id="rId2" Type="http://schemas.microsoft.com/office/2011/relationships/chartColorStyle" Target="colors4.xml"/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046981627296592"/>
          <c:y val="5.0925925925925923E-2"/>
          <c:w val="0.83897462817147872"/>
          <c:h val="0.7814895013123358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60000"/>
                <a:lumOff val="40000"/>
              </a:schemeClr>
            </a:solidFill>
            <a:ln w="12700">
              <a:solidFill>
                <a:schemeClr val="tx1"/>
              </a:solidFill>
            </a:ln>
            <a:effectLst/>
          </c:spPr>
          <c:invertIfNegative val="0"/>
          <c:cat>
            <c:strRef>
              <c:f>'Survery Results'!$A$5:$B$8</c:f>
              <c:strCache>
                <c:ptCount val="4"/>
                <c:pt idx="0">
                  <c:v>&lt;100 lbs</c:v>
                </c:pt>
                <c:pt idx="1">
                  <c:v>100-299 lbs</c:v>
                </c:pt>
                <c:pt idx="2">
                  <c:v>300-500 lbs</c:v>
                </c:pt>
                <c:pt idx="3">
                  <c:v>&gt; 500 lbs</c:v>
                </c:pt>
              </c:strCache>
            </c:strRef>
          </c:cat>
          <c:val>
            <c:numRef>
              <c:f>'Survery Results'!$C$5:$C$8</c:f>
              <c:numCache>
                <c:formatCode>General</c:formatCode>
                <c:ptCount val="4"/>
                <c:pt idx="0">
                  <c:v>11</c:v>
                </c:pt>
                <c:pt idx="1">
                  <c:v>17</c:v>
                </c:pt>
                <c:pt idx="2">
                  <c:v>2</c:v>
                </c:pt>
                <c:pt idx="3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8196736"/>
        <c:axId val="78198272"/>
      </c:barChart>
      <c:catAx>
        <c:axId val="78196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78198272"/>
        <c:crosses val="autoZero"/>
        <c:auto val="1"/>
        <c:lblAlgn val="ctr"/>
        <c:lblOffset val="100"/>
        <c:noMultiLvlLbl val="0"/>
      </c:catAx>
      <c:valAx>
        <c:axId val="7819827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1905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781967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046981627296592"/>
          <c:y val="5.0925925925925923E-2"/>
          <c:w val="0.83897462817147872"/>
          <c:h val="0.7351932050160396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60000"/>
                <a:lumOff val="40000"/>
              </a:schemeClr>
            </a:solidFill>
            <a:ln w="12700">
              <a:solidFill>
                <a:schemeClr val="tx1"/>
              </a:solidFill>
            </a:ln>
            <a:effectLst/>
          </c:spPr>
          <c:invertIfNegative val="0"/>
          <c:cat>
            <c:strRef>
              <c:f>'Survery Results'!$A$37:$B$41</c:f>
              <c:strCache>
                <c:ptCount val="5"/>
                <c:pt idx="0">
                  <c:v>Soybean</c:v>
                </c:pt>
                <c:pt idx="1">
                  <c:v>Canola</c:v>
                </c:pt>
                <c:pt idx="2">
                  <c:v>Soybean &amp; Canola</c:v>
                </c:pt>
                <c:pt idx="3">
                  <c:v>Vegetable Oil</c:v>
                </c:pt>
                <c:pt idx="4">
                  <c:v>Other</c:v>
                </c:pt>
              </c:strCache>
            </c:strRef>
          </c:cat>
          <c:val>
            <c:numRef>
              <c:f>'Survery Results'!$C$37:$C$41</c:f>
              <c:numCache>
                <c:formatCode>General</c:formatCode>
                <c:ptCount val="5"/>
                <c:pt idx="0">
                  <c:v>5</c:v>
                </c:pt>
                <c:pt idx="1">
                  <c:v>3</c:v>
                </c:pt>
                <c:pt idx="2">
                  <c:v>1</c:v>
                </c:pt>
                <c:pt idx="3">
                  <c:v>5</c:v>
                </c:pt>
                <c:pt idx="4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8248192"/>
        <c:axId val="85204992"/>
      </c:barChart>
      <c:catAx>
        <c:axId val="78248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85204992"/>
        <c:crosses val="autoZero"/>
        <c:auto val="1"/>
        <c:lblAlgn val="ctr"/>
        <c:lblOffset val="100"/>
        <c:noMultiLvlLbl val="0"/>
      </c:catAx>
      <c:valAx>
        <c:axId val="8520499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1905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782481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046981627296592"/>
          <c:y val="5.0925925925925923E-2"/>
          <c:w val="0.83897462817147872"/>
          <c:h val="0.7351932050160396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60000"/>
                <a:lumOff val="40000"/>
              </a:schemeClr>
            </a:solidFill>
            <a:ln w="12700">
              <a:solidFill>
                <a:schemeClr val="tx1"/>
              </a:solidFill>
            </a:ln>
            <a:effectLst/>
          </c:spPr>
          <c:invertIfNegative val="0"/>
          <c:cat>
            <c:strRef>
              <c:f>'Survery Results'!$A$62:$B$65</c:f>
              <c:strCache>
                <c:ptCount val="4"/>
                <c:pt idx="0">
                  <c:v>Sysco</c:v>
                </c:pt>
                <c:pt idx="1">
                  <c:v>FSA</c:v>
                </c:pt>
                <c:pt idx="2">
                  <c:v>Sysco and FSA</c:v>
                </c:pt>
                <c:pt idx="3">
                  <c:v>Other</c:v>
                </c:pt>
              </c:strCache>
            </c:strRef>
          </c:cat>
          <c:val>
            <c:numRef>
              <c:f>'Survery Results'!$C$62:$C$65</c:f>
              <c:numCache>
                <c:formatCode>General</c:formatCode>
                <c:ptCount val="4"/>
                <c:pt idx="0">
                  <c:v>8</c:v>
                </c:pt>
                <c:pt idx="1">
                  <c:v>5</c:v>
                </c:pt>
                <c:pt idx="2">
                  <c:v>1</c:v>
                </c:pt>
                <c:pt idx="3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5221760"/>
        <c:axId val="85223296"/>
      </c:barChart>
      <c:catAx>
        <c:axId val="85221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85223296"/>
        <c:crosses val="autoZero"/>
        <c:auto val="1"/>
        <c:lblAlgn val="ctr"/>
        <c:lblOffset val="100"/>
        <c:noMultiLvlLbl val="0"/>
      </c:catAx>
      <c:valAx>
        <c:axId val="8522329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1905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852217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046981627296592"/>
          <c:y val="5.0925925925925923E-2"/>
          <c:w val="0.83897462817147872"/>
          <c:h val="0.7351932050160396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60000"/>
                <a:lumOff val="40000"/>
              </a:schemeClr>
            </a:solidFill>
            <a:ln w="12700">
              <a:solidFill>
                <a:schemeClr val="tx1"/>
              </a:solidFill>
            </a:ln>
            <a:effectLst/>
          </c:spPr>
          <c:invertIfNegative val="0"/>
          <c:cat>
            <c:strRef>
              <c:f>'Survery Results'!$A$103:$B$108</c:f>
              <c:strCache>
                <c:ptCount val="6"/>
                <c:pt idx="0">
                  <c:v>&lt;350</c:v>
                </c:pt>
                <c:pt idx="1">
                  <c:v>350-360</c:v>
                </c:pt>
                <c:pt idx="2">
                  <c:v>361-370</c:v>
                </c:pt>
                <c:pt idx="3">
                  <c:v>371-380</c:v>
                </c:pt>
                <c:pt idx="4">
                  <c:v>&gt;380</c:v>
                </c:pt>
                <c:pt idx="5">
                  <c:v>Varies</c:v>
                </c:pt>
              </c:strCache>
            </c:strRef>
          </c:cat>
          <c:val>
            <c:numRef>
              <c:f>'Survery Results'!$C$103:$C$108</c:f>
              <c:numCache>
                <c:formatCode>General</c:formatCode>
                <c:ptCount val="6"/>
                <c:pt idx="0">
                  <c:v>3</c:v>
                </c:pt>
                <c:pt idx="1">
                  <c:v>8</c:v>
                </c:pt>
                <c:pt idx="2">
                  <c:v>0</c:v>
                </c:pt>
                <c:pt idx="3">
                  <c:v>3</c:v>
                </c:pt>
                <c:pt idx="4">
                  <c:v>0</c:v>
                </c:pt>
                <c:pt idx="5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5295104"/>
        <c:axId val="85296640"/>
      </c:barChart>
      <c:catAx>
        <c:axId val="85295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85296640"/>
        <c:crosses val="autoZero"/>
        <c:auto val="1"/>
        <c:lblAlgn val="ctr"/>
        <c:lblOffset val="100"/>
        <c:noMultiLvlLbl val="0"/>
      </c:catAx>
      <c:valAx>
        <c:axId val="8529664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1905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852951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1167488084607984"/>
          <c:y val="3.9693273567064306E-2"/>
          <c:w val="0.54547949547543673"/>
          <c:h val="0.78277579011492593"/>
        </c:manualLayout>
      </c:layout>
      <c:barChart>
        <c:barDir val="bar"/>
        <c:grouping val="percentStacked"/>
        <c:varyColors val="0"/>
        <c:ser>
          <c:idx val="0"/>
          <c:order val="0"/>
          <c:tx>
            <c:v>YES</c:v>
          </c:tx>
          <c:spPr>
            <a:solidFill>
              <a:schemeClr val="accent1">
                <a:lumMod val="60000"/>
                <a:lumOff val="40000"/>
              </a:schemeClr>
            </a:solidFill>
            <a:ln w="15875">
              <a:solidFill>
                <a:schemeClr val="tx1">
                  <a:lumMod val="65000"/>
                  <a:lumOff val="35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'Survery Results'!$O$5:$O$10</c:f>
              <c:strCache>
                <c:ptCount val="6"/>
                <c:pt idx="0">
                  <c:v>Does your weekly use vary throughout the year?</c:v>
                </c:pt>
                <c:pt idx="1">
                  <c:v>Are you free to buy your oil from whoever you want?</c:v>
                </c:pt>
                <c:pt idx="2">
                  <c:v>Would you be interested in locally grown oil?</c:v>
                </c:pt>
                <c:pt idx="3">
                  <c:v> Do you pay for this service? (Disposing of your waste oil)</c:v>
                </c:pt>
                <c:pt idx="4">
                  <c:v>Are you paid for your waste?</c:v>
                </c:pt>
                <c:pt idx="5">
                  <c:v>Would you be interested in having your waste oil picked up by your supplier at no charge to you?</c:v>
                </c:pt>
              </c:strCache>
            </c:strRef>
          </c:cat>
          <c:val>
            <c:numRef>
              <c:f>'Survery Results'!$K$5:$K$10</c:f>
              <c:numCache>
                <c:formatCode>0.0</c:formatCode>
                <c:ptCount val="6"/>
                <c:pt idx="0">
                  <c:v>39.130434782608695</c:v>
                </c:pt>
                <c:pt idx="1">
                  <c:v>62.5</c:v>
                </c:pt>
                <c:pt idx="2">
                  <c:v>53.846153846153847</c:v>
                </c:pt>
                <c:pt idx="3">
                  <c:v>46.153846153846153</c:v>
                </c:pt>
                <c:pt idx="4">
                  <c:v>63.888888888888886</c:v>
                </c:pt>
                <c:pt idx="5">
                  <c:v>92.307692307692307</c:v>
                </c:pt>
              </c:numCache>
            </c:numRef>
          </c:val>
        </c:ser>
        <c:ser>
          <c:idx val="1"/>
          <c:order val="1"/>
          <c:tx>
            <c:v>NO</c:v>
          </c:tx>
          <c:spPr>
            <a:solidFill>
              <a:schemeClr val="tx2">
                <a:lumMod val="20000"/>
                <a:lumOff val="80000"/>
              </a:schemeClr>
            </a:solidFill>
            <a:ln w="15875">
              <a:solidFill>
                <a:schemeClr val="tx1">
                  <a:lumMod val="65000"/>
                  <a:lumOff val="35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'Survery Results'!$O$5:$O$10</c:f>
              <c:strCache>
                <c:ptCount val="6"/>
                <c:pt idx="0">
                  <c:v>Does your weekly use vary throughout the year?</c:v>
                </c:pt>
                <c:pt idx="1">
                  <c:v>Are you free to buy your oil from whoever you want?</c:v>
                </c:pt>
                <c:pt idx="2">
                  <c:v>Would you be interested in locally grown oil?</c:v>
                </c:pt>
                <c:pt idx="3">
                  <c:v> Do you pay for this service? (Disposing of your waste oil)</c:v>
                </c:pt>
                <c:pt idx="4">
                  <c:v>Are you paid for your waste?</c:v>
                </c:pt>
                <c:pt idx="5">
                  <c:v>Would you be interested in having your waste oil picked up by your supplier at no charge to you?</c:v>
                </c:pt>
              </c:strCache>
            </c:strRef>
          </c:cat>
          <c:val>
            <c:numRef>
              <c:f>'Survery Results'!$L$5:$L$10</c:f>
              <c:numCache>
                <c:formatCode>0.0</c:formatCode>
                <c:ptCount val="6"/>
                <c:pt idx="0">
                  <c:v>60.869565217391312</c:v>
                </c:pt>
                <c:pt idx="1">
                  <c:v>37.5</c:v>
                </c:pt>
                <c:pt idx="2">
                  <c:v>15.384615384615385</c:v>
                </c:pt>
                <c:pt idx="3">
                  <c:v>46.153846153846153</c:v>
                </c:pt>
                <c:pt idx="4">
                  <c:v>36.111111111111107</c:v>
                </c:pt>
                <c:pt idx="5">
                  <c:v>7.6923076923076925</c:v>
                </c:pt>
              </c:numCache>
            </c:numRef>
          </c:val>
        </c:ser>
        <c:ser>
          <c:idx val="2"/>
          <c:order val="2"/>
          <c:tx>
            <c:v>Other Answer</c:v>
          </c:tx>
          <c:spPr>
            <a:solidFill>
              <a:schemeClr val="bg1"/>
            </a:solidFill>
            <a:ln w="15875">
              <a:solidFill>
                <a:schemeClr val="tx1">
                  <a:lumMod val="65000"/>
                  <a:lumOff val="35000"/>
                </a:schemeClr>
              </a:solidFill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'Survery Results'!$O$5:$O$10</c:f>
              <c:strCache>
                <c:ptCount val="6"/>
                <c:pt idx="0">
                  <c:v>Does your weekly use vary throughout the year?</c:v>
                </c:pt>
                <c:pt idx="1">
                  <c:v>Are you free to buy your oil from whoever you want?</c:v>
                </c:pt>
                <c:pt idx="2">
                  <c:v>Would you be interested in locally grown oil?</c:v>
                </c:pt>
                <c:pt idx="3">
                  <c:v> Do you pay for this service? (Disposing of your waste oil)</c:v>
                </c:pt>
                <c:pt idx="4">
                  <c:v>Are you paid for your waste?</c:v>
                </c:pt>
                <c:pt idx="5">
                  <c:v>Would you be interested in having your waste oil picked up by your supplier at no charge to you?</c:v>
                </c:pt>
              </c:strCache>
            </c:strRef>
          </c:cat>
          <c:val>
            <c:numRef>
              <c:f>'Survery Results'!$M$5:$M$10</c:f>
              <c:numCache>
                <c:formatCode>0.0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30.76923076923077</c:v>
                </c:pt>
                <c:pt idx="3">
                  <c:v>7.6923076923076925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5361408"/>
        <c:axId val="85362944"/>
      </c:barChart>
      <c:catAx>
        <c:axId val="85361408"/>
        <c:scaling>
          <c:orientation val="minMax"/>
        </c:scaling>
        <c:delete val="0"/>
        <c:axPos val="l"/>
        <c:numFmt formatCode="@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65000"/>
                <a:lumOff val="3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5362944"/>
        <c:crosses val="autoZero"/>
        <c:auto val="1"/>
        <c:lblAlgn val="ctr"/>
        <c:lblOffset val="100"/>
        <c:noMultiLvlLbl val="0"/>
      </c:catAx>
      <c:valAx>
        <c:axId val="85362944"/>
        <c:scaling>
          <c:orientation val="minMax"/>
        </c:scaling>
        <c:delete val="0"/>
        <c:axPos val="b"/>
        <c:numFmt formatCode="0%" sourceLinked="1"/>
        <c:majorTickMark val="cross"/>
        <c:minorTickMark val="none"/>
        <c:tickLblPos val="nextTo"/>
        <c:spPr>
          <a:noFill/>
          <a:ln w="19050"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5361408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2525939412212652"/>
          <c:y val="0.89580444655586278"/>
          <c:w val="0.32942887293727474"/>
          <c:h val="5.999224887256329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'Raw Data'!$A$2:$A$52</c:f>
              <c:numCache>
                <c:formatCode>General</c:formatCode>
                <c:ptCount val="5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</c:numCache>
            </c:numRef>
          </c:xVal>
          <c:yVal>
            <c:numRef>
              <c:f>'Raw Data'!$B$2:$B$52</c:f>
              <c:numCache>
                <c:formatCode>General</c:formatCode>
                <c:ptCount val="51"/>
                <c:pt idx="0">
                  <c:v>100</c:v>
                </c:pt>
                <c:pt idx="1">
                  <c:v>149.80000000000001</c:v>
                </c:pt>
                <c:pt idx="2">
                  <c:v>420</c:v>
                </c:pt>
                <c:pt idx="3">
                  <c:v>175</c:v>
                </c:pt>
                <c:pt idx="4">
                  <c:v>210</c:v>
                </c:pt>
                <c:pt idx="5">
                  <c:v>210</c:v>
                </c:pt>
                <c:pt idx="6">
                  <c:v>37.450000000000003</c:v>
                </c:pt>
                <c:pt idx="7">
                  <c:v>100</c:v>
                </c:pt>
                <c:pt idx="8">
                  <c:v>70</c:v>
                </c:pt>
                <c:pt idx="9">
                  <c:v>5</c:v>
                </c:pt>
                <c:pt idx="10">
                  <c:v>200</c:v>
                </c:pt>
                <c:pt idx="11">
                  <c:v>224.7</c:v>
                </c:pt>
                <c:pt idx="12">
                  <c:v>599.20000000000005</c:v>
                </c:pt>
                <c:pt idx="13">
                  <c:v>140</c:v>
                </c:pt>
                <c:pt idx="14">
                  <c:v>300</c:v>
                </c:pt>
                <c:pt idx="15">
                  <c:v>140</c:v>
                </c:pt>
                <c:pt idx="16">
                  <c:v>0</c:v>
                </c:pt>
                <c:pt idx="17">
                  <c:v>103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103</c:v>
                </c:pt>
                <c:pt idx="22">
                  <c:v>0</c:v>
                </c:pt>
                <c:pt idx="23">
                  <c:v>103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29.96</c:v>
                </c:pt>
                <c:pt idx="28">
                  <c:v>74.900000000000006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29.96</c:v>
                </c:pt>
                <c:pt idx="34">
                  <c:v>0</c:v>
                </c:pt>
                <c:pt idx="35">
                  <c:v>137</c:v>
                </c:pt>
                <c:pt idx="36">
                  <c:v>0</c:v>
                </c:pt>
                <c:pt idx="37">
                  <c:v>112.35</c:v>
                </c:pt>
                <c:pt idx="38">
                  <c:v>0</c:v>
                </c:pt>
                <c:pt idx="39">
                  <c:v>236</c:v>
                </c:pt>
                <c:pt idx="40">
                  <c:v>0</c:v>
                </c:pt>
                <c:pt idx="41">
                  <c:v>0</c:v>
                </c:pt>
                <c:pt idx="42">
                  <c:v>59</c:v>
                </c:pt>
                <c:pt idx="43">
                  <c:v>0</c:v>
                </c:pt>
                <c:pt idx="44">
                  <c:v>0</c:v>
                </c:pt>
                <c:pt idx="45">
                  <c:v>187.25</c:v>
                </c:pt>
                <c:pt idx="46">
                  <c:v>47</c:v>
                </c:pt>
                <c:pt idx="47">
                  <c:v>93.63</c:v>
                </c:pt>
                <c:pt idx="48">
                  <c:v>74.900000000000006</c:v>
                </c:pt>
                <c:pt idx="49">
                  <c:v>93.63</c:v>
                </c:pt>
                <c:pt idx="50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5386368"/>
        <c:axId val="85387904"/>
      </c:scatterChart>
      <c:valAx>
        <c:axId val="853863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5387904"/>
        <c:crosses val="autoZero"/>
        <c:crossBetween val="midCat"/>
      </c:valAx>
      <c:valAx>
        <c:axId val="853879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538636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219075</xdr:colOff>
      <xdr:row>10</xdr:row>
      <xdr:rowOff>14287</xdr:rowOff>
    </xdr:from>
    <xdr:to>
      <xdr:col>7</xdr:col>
      <xdr:colOff>523875</xdr:colOff>
      <xdr:row>24</xdr:row>
      <xdr:rowOff>90487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219075</xdr:colOff>
      <xdr:row>43</xdr:row>
      <xdr:rowOff>9525</xdr:rowOff>
    </xdr:from>
    <xdr:to>
      <xdr:col>7</xdr:col>
      <xdr:colOff>523875</xdr:colOff>
      <xdr:row>57</xdr:row>
      <xdr:rowOff>85725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219075</xdr:colOff>
      <xdr:row>66</xdr:row>
      <xdr:rowOff>180975</xdr:rowOff>
    </xdr:from>
    <xdr:to>
      <xdr:col>7</xdr:col>
      <xdr:colOff>523875</xdr:colOff>
      <xdr:row>81</xdr:row>
      <xdr:rowOff>66675</xdr:rowOff>
    </xdr:to>
    <xdr:graphicFrame macro="">
      <xdr:nvGraphicFramePr>
        <xdr:cNvPr id="9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110</xdr:row>
      <xdr:rowOff>0</xdr:rowOff>
    </xdr:from>
    <xdr:to>
      <xdr:col>8</xdr:col>
      <xdr:colOff>304800</xdr:colOff>
      <xdr:row>124</xdr:row>
      <xdr:rowOff>76200</xdr:rowOff>
    </xdr:to>
    <xdr:graphicFrame macro="">
      <xdr:nvGraphicFramePr>
        <xdr:cNvPr id="10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295275</xdr:colOff>
      <xdr:row>11</xdr:row>
      <xdr:rowOff>80962</xdr:rowOff>
    </xdr:from>
    <xdr:to>
      <xdr:col>20</xdr:col>
      <xdr:colOff>57150</xdr:colOff>
      <xdr:row>29</xdr:row>
      <xdr:rowOff>171450</xdr:rowOff>
    </xdr:to>
    <xdr:graphicFrame macro="">
      <xdr:nvGraphicFramePr>
        <xdr:cNvPr id="11" name="Chart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0.12917</cdr:x>
      <cdr:y>0.90356</cdr:y>
    </cdr:from>
    <cdr:to>
      <cdr:x>0.96875</cdr:x>
      <cdr:y>1</cdr:y>
    </cdr:to>
    <cdr:sp macro="" textlink="">
      <cdr:nvSpPr>
        <cdr:cNvPr id="2" name="TextBox 3"/>
        <cdr:cNvSpPr txBox="1"/>
      </cdr:nvSpPr>
      <cdr:spPr>
        <a:xfrm xmlns:a="http://schemas.openxmlformats.org/drawingml/2006/main">
          <a:off x="590550" y="2478640"/>
          <a:ext cx="3838575" cy="264560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100">
              <a:latin typeface="Times New Roman" panose="02020603050405020304" pitchFamily="18" charset="0"/>
              <a:cs typeface="Times New Roman" panose="02020603050405020304" pitchFamily="18" charset="0"/>
            </a:rPr>
            <a:t>Oil Usage</a:t>
          </a:r>
          <a:r>
            <a:rPr lang="en-US" sz="1100" baseline="0">
              <a:latin typeface="Times New Roman" panose="02020603050405020304" pitchFamily="18" charset="0"/>
              <a:cs typeface="Times New Roman" panose="02020603050405020304" pitchFamily="18" charset="0"/>
            </a:rPr>
            <a:t> (lbs per week)</a:t>
          </a:r>
          <a:endParaRPr lang="en-US" sz="1100"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  <cdr:relSizeAnchor xmlns:cdr="http://schemas.openxmlformats.org/drawingml/2006/chartDrawing">
    <cdr:from>
      <cdr:x>0.01111</cdr:x>
      <cdr:y>0.01852</cdr:y>
    </cdr:from>
    <cdr:to>
      <cdr:x>0.06898</cdr:x>
      <cdr:y>0.87269</cdr:y>
    </cdr:to>
    <cdr:sp macro="" textlink="">
      <cdr:nvSpPr>
        <cdr:cNvPr id="3" name="TextBox 3"/>
        <cdr:cNvSpPr txBox="1"/>
      </cdr:nvSpPr>
      <cdr:spPr>
        <a:xfrm xmlns:a="http://schemas.openxmlformats.org/drawingml/2006/main" rot="16200000">
          <a:off x="-988495" y="1090095"/>
          <a:ext cx="2343150" cy="264560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100">
              <a:latin typeface="Times New Roman" panose="02020603050405020304" pitchFamily="18" charset="0"/>
              <a:cs typeface="Times New Roman" panose="02020603050405020304" pitchFamily="18" charset="0"/>
            </a:rPr>
            <a:t>No. of Responses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0.12917</cdr:x>
      <cdr:y>0.90356</cdr:y>
    </cdr:from>
    <cdr:to>
      <cdr:x>0.96875</cdr:x>
      <cdr:y>1</cdr:y>
    </cdr:to>
    <cdr:sp macro="" textlink="">
      <cdr:nvSpPr>
        <cdr:cNvPr id="2" name="TextBox 3"/>
        <cdr:cNvSpPr txBox="1"/>
      </cdr:nvSpPr>
      <cdr:spPr>
        <a:xfrm xmlns:a="http://schemas.openxmlformats.org/drawingml/2006/main">
          <a:off x="590550" y="2478640"/>
          <a:ext cx="3838575" cy="264560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100">
              <a:latin typeface="Times New Roman" panose="02020603050405020304" pitchFamily="18" charset="0"/>
              <a:cs typeface="Times New Roman" panose="02020603050405020304" pitchFamily="18" charset="0"/>
            </a:rPr>
            <a:t>Type of Oil Used</a:t>
          </a:r>
        </a:p>
      </cdr:txBody>
    </cdr:sp>
  </cdr:relSizeAnchor>
  <cdr:relSizeAnchor xmlns:cdr="http://schemas.openxmlformats.org/drawingml/2006/chartDrawing">
    <cdr:from>
      <cdr:x>0.01111</cdr:x>
      <cdr:y>0.01852</cdr:y>
    </cdr:from>
    <cdr:to>
      <cdr:x>0.06898</cdr:x>
      <cdr:y>0.87269</cdr:y>
    </cdr:to>
    <cdr:sp macro="" textlink="">
      <cdr:nvSpPr>
        <cdr:cNvPr id="3" name="TextBox 3"/>
        <cdr:cNvSpPr txBox="1"/>
      </cdr:nvSpPr>
      <cdr:spPr>
        <a:xfrm xmlns:a="http://schemas.openxmlformats.org/drawingml/2006/main" rot="16200000">
          <a:off x="-988495" y="1090095"/>
          <a:ext cx="2343150" cy="264560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100">
              <a:latin typeface="Times New Roman" panose="02020603050405020304" pitchFamily="18" charset="0"/>
              <a:cs typeface="Times New Roman" panose="02020603050405020304" pitchFamily="18" charset="0"/>
            </a:rPr>
            <a:t>No. of Responses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0.12917</cdr:x>
      <cdr:y>0.90356</cdr:y>
    </cdr:from>
    <cdr:to>
      <cdr:x>0.96875</cdr:x>
      <cdr:y>1</cdr:y>
    </cdr:to>
    <cdr:sp macro="" textlink="">
      <cdr:nvSpPr>
        <cdr:cNvPr id="2" name="TextBox 3"/>
        <cdr:cNvSpPr txBox="1"/>
      </cdr:nvSpPr>
      <cdr:spPr>
        <a:xfrm xmlns:a="http://schemas.openxmlformats.org/drawingml/2006/main">
          <a:off x="590550" y="2478640"/>
          <a:ext cx="3838575" cy="264560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100">
              <a:latin typeface="Times New Roman" panose="02020603050405020304" pitchFamily="18" charset="0"/>
              <a:cs typeface="Times New Roman" panose="02020603050405020304" pitchFamily="18" charset="0"/>
            </a:rPr>
            <a:t>Source of Cooking Oil</a:t>
          </a:r>
        </a:p>
      </cdr:txBody>
    </cdr:sp>
  </cdr:relSizeAnchor>
  <cdr:relSizeAnchor xmlns:cdr="http://schemas.openxmlformats.org/drawingml/2006/chartDrawing">
    <cdr:from>
      <cdr:x>0.01111</cdr:x>
      <cdr:y>0.01852</cdr:y>
    </cdr:from>
    <cdr:to>
      <cdr:x>0.06898</cdr:x>
      <cdr:y>0.87269</cdr:y>
    </cdr:to>
    <cdr:sp macro="" textlink="">
      <cdr:nvSpPr>
        <cdr:cNvPr id="3" name="TextBox 3"/>
        <cdr:cNvSpPr txBox="1"/>
      </cdr:nvSpPr>
      <cdr:spPr>
        <a:xfrm xmlns:a="http://schemas.openxmlformats.org/drawingml/2006/main" rot="16200000">
          <a:off x="-988495" y="1090095"/>
          <a:ext cx="2343150" cy="264560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100">
              <a:latin typeface="Times New Roman" panose="02020603050405020304" pitchFamily="18" charset="0"/>
              <a:cs typeface="Times New Roman" panose="02020603050405020304" pitchFamily="18" charset="0"/>
            </a:rPr>
            <a:t>No. of Responses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0.12917</cdr:x>
      <cdr:y>0.90356</cdr:y>
    </cdr:from>
    <cdr:to>
      <cdr:x>0.96875</cdr:x>
      <cdr:y>1</cdr:y>
    </cdr:to>
    <cdr:sp macro="" textlink="">
      <cdr:nvSpPr>
        <cdr:cNvPr id="2" name="TextBox 3"/>
        <cdr:cNvSpPr txBox="1"/>
      </cdr:nvSpPr>
      <cdr:spPr>
        <a:xfrm xmlns:a="http://schemas.openxmlformats.org/drawingml/2006/main">
          <a:off x="590550" y="2478640"/>
          <a:ext cx="3838575" cy="264560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100">
              <a:latin typeface="Times New Roman" panose="02020603050405020304" pitchFamily="18" charset="0"/>
              <a:cs typeface="Times New Roman" panose="02020603050405020304" pitchFamily="18" charset="0"/>
            </a:rPr>
            <a:t>Fryer Temperature, </a:t>
          </a:r>
          <a:r>
            <a:rPr lang="en-US" sz="1100">
              <a:latin typeface="Times New Roman" panose="02020603050405020304" pitchFamily="18" charset="0"/>
              <a:cs typeface="Times New Roman" panose="02020603050405020304" pitchFamily="18" charset="0"/>
              <a:sym typeface="Symbol" panose="05050102010706020507" pitchFamily="18" charset="2"/>
            </a:rPr>
            <a:t>F</a:t>
          </a:r>
          <a:endParaRPr lang="en-US" sz="1100"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  <cdr:relSizeAnchor xmlns:cdr="http://schemas.openxmlformats.org/drawingml/2006/chartDrawing">
    <cdr:from>
      <cdr:x>0.01111</cdr:x>
      <cdr:y>0.01852</cdr:y>
    </cdr:from>
    <cdr:to>
      <cdr:x>0.06898</cdr:x>
      <cdr:y>0.87269</cdr:y>
    </cdr:to>
    <cdr:sp macro="" textlink="">
      <cdr:nvSpPr>
        <cdr:cNvPr id="3" name="TextBox 3"/>
        <cdr:cNvSpPr txBox="1"/>
      </cdr:nvSpPr>
      <cdr:spPr>
        <a:xfrm xmlns:a="http://schemas.openxmlformats.org/drawingml/2006/main" rot="16200000">
          <a:off x="-988495" y="1090095"/>
          <a:ext cx="2343150" cy="264560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100">
              <a:latin typeface="Times New Roman" panose="02020603050405020304" pitchFamily="18" charset="0"/>
              <a:cs typeface="Times New Roman" panose="02020603050405020304" pitchFamily="18" charset="0"/>
            </a:rPr>
            <a:t>No. of Responses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447675</xdr:colOff>
      <xdr:row>13</xdr:row>
      <xdr:rowOff>80962</xdr:rowOff>
    </xdr:from>
    <xdr:to>
      <xdr:col>11</xdr:col>
      <xdr:colOff>142875</xdr:colOff>
      <xdr:row>27</xdr:row>
      <xdr:rowOff>157162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46"/>
  <sheetViews>
    <sheetView tabSelected="1" topLeftCell="A7" workbookViewId="0">
      <selection sqref="A1:XFD1"/>
    </sheetView>
  </sheetViews>
  <sheetFormatPr defaultRowHeight="15" x14ac:dyDescent="0.25"/>
  <sheetData>
    <row r="2" spans="1:15" x14ac:dyDescent="0.25">
      <c r="A2" t="s">
        <v>0</v>
      </c>
      <c r="K2" t="s">
        <v>108</v>
      </c>
    </row>
    <row r="3" spans="1:15" x14ac:dyDescent="0.25">
      <c r="K3" s="13" t="s">
        <v>109</v>
      </c>
      <c r="L3" s="13"/>
      <c r="M3" s="13"/>
      <c r="N3" s="8"/>
    </row>
    <row r="4" spans="1:15" x14ac:dyDescent="0.25">
      <c r="A4" s="13" t="s">
        <v>3</v>
      </c>
      <c r="B4" s="13"/>
      <c r="C4" s="13" t="s">
        <v>9</v>
      </c>
      <c r="D4" s="13"/>
      <c r="E4" s="4" t="s">
        <v>38</v>
      </c>
      <c r="K4" s="4" t="s">
        <v>97</v>
      </c>
      <c r="L4" s="4" t="s">
        <v>63</v>
      </c>
      <c r="M4" s="4" t="s">
        <v>110</v>
      </c>
      <c r="N4" s="4" t="s">
        <v>112</v>
      </c>
      <c r="O4" t="s">
        <v>111</v>
      </c>
    </row>
    <row r="5" spans="1:15" x14ac:dyDescent="0.25">
      <c r="A5" s="13" t="s">
        <v>7</v>
      </c>
      <c r="B5" s="13"/>
      <c r="C5" s="13">
        <v>11</v>
      </c>
      <c r="D5" s="13"/>
      <c r="E5" s="6">
        <f>C5/SUM($C$5:$D$8)*100</f>
        <v>35.483870967741936</v>
      </c>
      <c r="G5" s="2"/>
      <c r="H5" s="2"/>
      <c r="I5" s="2"/>
      <c r="J5" s="5"/>
      <c r="K5" s="12">
        <f>D30</f>
        <v>39.130434782608695</v>
      </c>
      <c r="L5" s="12">
        <f>D31</f>
        <v>60.869565217391312</v>
      </c>
      <c r="M5" s="12">
        <v>0</v>
      </c>
      <c r="N5" s="8">
        <f>SUM(C30:C31)</f>
        <v>23</v>
      </c>
      <c r="O5" t="s">
        <v>10</v>
      </c>
    </row>
    <row r="6" spans="1:15" x14ac:dyDescent="0.25">
      <c r="A6" s="13" t="s">
        <v>6</v>
      </c>
      <c r="B6" s="13"/>
      <c r="C6" s="13">
        <v>17</v>
      </c>
      <c r="D6" s="13"/>
      <c r="E6" s="6">
        <f>C6/SUM($C$5:$D$8)*100</f>
        <v>54.838709677419352</v>
      </c>
      <c r="G6" s="2"/>
      <c r="H6" s="2"/>
      <c r="I6" s="2"/>
      <c r="J6" s="5"/>
      <c r="K6" s="12">
        <f>D87</f>
        <v>62.5</v>
      </c>
      <c r="L6" s="12">
        <f>D88</f>
        <v>37.5</v>
      </c>
      <c r="M6" s="12">
        <v>0</v>
      </c>
      <c r="N6" s="8">
        <f>SUM(C87:C88)</f>
        <v>16</v>
      </c>
      <c r="O6" t="s">
        <v>102</v>
      </c>
    </row>
    <row r="7" spans="1:15" x14ac:dyDescent="0.25">
      <c r="A7" s="13" t="s">
        <v>5</v>
      </c>
      <c r="B7" s="13"/>
      <c r="C7" s="13">
        <v>2</v>
      </c>
      <c r="D7" s="13"/>
      <c r="E7" s="6">
        <f>C7/SUM($C$5:$D$8)*100</f>
        <v>6.4516129032258061</v>
      </c>
      <c r="G7" s="2"/>
      <c r="H7" s="2"/>
      <c r="I7" s="2"/>
      <c r="J7" s="5"/>
      <c r="K7" s="12">
        <f>D94</f>
        <v>53.846153846153847</v>
      </c>
      <c r="L7" s="12">
        <f>D95</f>
        <v>15.384615384615385</v>
      </c>
      <c r="M7" s="12">
        <f>D96</f>
        <v>30.76923076923077</v>
      </c>
      <c r="N7" s="8">
        <f>SUM(C94:C96)</f>
        <v>13</v>
      </c>
      <c r="O7" t="s">
        <v>113</v>
      </c>
    </row>
    <row r="8" spans="1:15" x14ac:dyDescent="0.25">
      <c r="A8" s="13" t="s">
        <v>4</v>
      </c>
      <c r="B8" s="13"/>
      <c r="C8" s="13">
        <v>1</v>
      </c>
      <c r="D8" s="13"/>
      <c r="E8" s="6">
        <f>C8/SUM($C$5:$D$8)*100</f>
        <v>3.225806451612903</v>
      </c>
      <c r="G8" s="2"/>
      <c r="H8" s="2"/>
      <c r="I8" s="2"/>
      <c r="J8" s="5"/>
      <c r="K8" s="12">
        <f>D130</f>
        <v>46.153846153846153</v>
      </c>
      <c r="L8" s="12">
        <f>D131</f>
        <v>46.153846153846153</v>
      </c>
      <c r="M8" s="12">
        <f>D132</f>
        <v>7.6923076923076925</v>
      </c>
      <c r="N8" s="8">
        <f>SUM(C130:C132)</f>
        <v>13</v>
      </c>
      <c r="O8" t="s">
        <v>114</v>
      </c>
    </row>
    <row r="9" spans="1:15" x14ac:dyDescent="0.25">
      <c r="A9" s="13" t="s">
        <v>8</v>
      </c>
      <c r="B9" s="13"/>
      <c r="C9" s="13">
        <v>20</v>
      </c>
      <c r="D9" s="13"/>
      <c r="E9" s="7" t="s">
        <v>39</v>
      </c>
      <c r="G9" s="2"/>
      <c r="H9" s="2"/>
      <c r="I9" s="2"/>
      <c r="J9" s="5"/>
      <c r="K9" s="12">
        <f>D138</f>
        <v>63.888888888888886</v>
      </c>
      <c r="L9" s="12">
        <f>D139</f>
        <v>36.111111111111107</v>
      </c>
      <c r="M9" s="12">
        <v>0</v>
      </c>
      <c r="N9" s="8">
        <f>SUM(C138:C139)</f>
        <v>36</v>
      </c>
      <c r="O9" t="s">
        <v>115</v>
      </c>
    </row>
    <row r="10" spans="1:15" x14ac:dyDescent="0.25">
      <c r="J10" s="5"/>
      <c r="K10" s="12">
        <f>D144</f>
        <v>92.307692307692307</v>
      </c>
      <c r="L10" s="12">
        <f>D145</f>
        <v>7.6923076923076925</v>
      </c>
      <c r="M10" s="12">
        <v>0</v>
      </c>
      <c r="N10" s="8">
        <f>SUM(C144:C145)</f>
        <v>13</v>
      </c>
      <c r="O10" t="s">
        <v>116</v>
      </c>
    </row>
    <row r="11" spans="1:15" x14ac:dyDescent="0.25">
      <c r="K11" s="11" t="s">
        <v>117</v>
      </c>
      <c r="L11" s="2"/>
      <c r="M11" s="2"/>
    </row>
    <row r="12" spans="1:15" x14ac:dyDescent="0.25">
      <c r="K12" s="2"/>
      <c r="L12" s="2"/>
      <c r="M12" s="2"/>
    </row>
    <row r="27" spans="1:4" x14ac:dyDescent="0.25">
      <c r="A27" t="s">
        <v>18</v>
      </c>
    </row>
    <row r="29" spans="1:4" x14ac:dyDescent="0.25">
      <c r="A29" s="13" t="s">
        <v>19</v>
      </c>
      <c r="B29" s="13"/>
      <c r="C29" s="4" t="s">
        <v>20</v>
      </c>
      <c r="D29" s="4" t="s">
        <v>38</v>
      </c>
    </row>
    <row r="30" spans="1:4" x14ac:dyDescent="0.25">
      <c r="A30" s="13" t="s">
        <v>12</v>
      </c>
      <c r="B30" s="13"/>
      <c r="C30" s="4">
        <v>9</v>
      </c>
      <c r="D30" s="6">
        <f>C30/SUM($C$30:$C$31)*100</f>
        <v>39.130434782608695</v>
      </c>
    </row>
    <row r="31" spans="1:4" x14ac:dyDescent="0.25">
      <c r="A31" s="13" t="s">
        <v>14</v>
      </c>
      <c r="B31" s="13"/>
      <c r="C31" s="4">
        <v>14</v>
      </c>
      <c r="D31" s="6">
        <f>C31/SUM($C$30:$C$31)*100</f>
        <v>60.869565217391312</v>
      </c>
    </row>
    <row r="32" spans="1:4" x14ac:dyDescent="0.25">
      <c r="A32" s="13" t="s">
        <v>2</v>
      </c>
      <c r="B32" s="13"/>
      <c r="C32" s="4">
        <v>35</v>
      </c>
      <c r="D32" s="7" t="s">
        <v>39</v>
      </c>
    </row>
    <row r="34" spans="1:4" x14ac:dyDescent="0.25">
      <c r="A34" t="s">
        <v>46</v>
      </c>
    </row>
    <row r="36" spans="1:4" x14ac:dyDescent="0.25">
      <c r="A36" s="13" t="s">
        <v>19</v>
      </c>
      <c r="B36" s="13"/>
      <c r="C36" s="4" t="s">
        <v>20</v>
      </c>
      <c r="D36" s="4" t="s">
        <v>38</v>
      </c>
    </row>
    <row r="37" spans="1:4" x14ac:dyDescent="0.25">
      <c r="A37" s="13" t="s">
        <v>40</v>
      </c>
      <c r="B37" s="13"/>
      <c r="C37" s="4">
        <v>5</v>
      </c>
      <c r="D37" s="6">
        <f>C37/SUM($C$37:$C$41)*100</f>
        <v>31.25</v>
      </c>
    </row>
    <row r="38" spans="1:4" x14ac:dyDescent="0.25">
      <c r="A38" s="13" t="s">
        <v>30</v>
      </c>
      <c r="B38" s="13"/>
      <c r="C38" s="4">
        <v>3</v>
      </c>
      <c r="D38" s="6">
        <f t="shared" ref="D38:D41" si="0">C38/SUM($C$37:$C$41)*100</f>
        <v>18.75</v>
      </c>
    </row>
    <row r="39" spans="1:4" x14ac:dyDescent="0.25">
      <c r="A39" s="13" t="s">
        <v>44</v>
      </c>
      <c r="B39" s="13"/>
      <c r="C39" s="4">
        <v>1</v>
      </c>
      <c r="D39" s="6">
        <f t="shared" si="0"/>
        <v>6.25</v>
      </c>
    </row>
    <row r="40" spans="1:4" x14ac:dyDescent="0.25">
      <c r="A40" s="13" t="s">
        <v>31</v>
      </c>
      <c r="B40" s="13"/>
      <c r="C40" s="4">
        <v>5</v>
      </c>
      <c r="D40" s="6">
        <f t="shared" si="0"/>
        <v>31.25</v>
      </c>
    </row>
    <row r="41" spans="1:4" x14ac:dyDescent="0.25">
      <c r="A41" s="13" t="s">
        <v>62</v>
      </c>
      <c r="B41" s="13"/>
      <c r="C41" s="4">
        <v>2</v>
      </c>
      <c r="D41" s="6">
        <f t="shared" si="0"/>
        <v>12.5</v>
      </c>
    </row>
    <row r="42" spans="1:4" x14ac:dyDescent="0.25">
      <c r="A42" s="13" t="s">
        <v>2</v>
      </c>
      <c r="B42" s="13"/>
      <c r="C42" s="4">
        <v>35</v>
      </c>
      <c r="D42" s="7" t="s">
        <v>39</v>
      </c>
    </row>
    <row r="60" spans="1:4" x14ac:dyDescent="0.25">
      <c r="A60" t="s">
        <v>45</v>
      </c>
    </row>
    <row r="61" spans="1:4" x14ac:dyDescent="0.25">
      <c r="A61" s="13" t="s">
        <v>19</v>
      </c>
      <c r="B61" s="13"/>
      <c r="C61" s="4" t="s">
        <v>20</v>
      </c>
      <c r="D61" s="4" t="s">
        <v>38</v>
      </c>
    </row>
    <row r="62" spans="1:4" x14ac:dyDescent="0.25">
      <c r="A62" s="13" t="s">
        <v>49</v>
      </c>
      <c r="B62" s="13"/>
      <c r="C62" s="4">
        <v>8</v>
      </c>
      <c r="D62" s="6">
        <f>C62/SUM($C$62:$C$65)*100</f>
        <v>50</v>
      </c>
    </row>
    <row r="63" spans="1:4" x14ac:dyDescent="0.25">
      <c r="A63" s="13" t="s">
        <v>50</v>
      </c>
      <c r="B63" s="13"/>
      <c r="C63" s="4">
        <v>5</v>
      </c>
      <c r="D63" s="6">
        <f t="shared" ref="D63:D65" si="1">C63/SUM($C$62:$C$65)*100</f>
        <v>31.25</v>
      </c>
    </row>
    <row r="64" spans="1:4" x14ac:dyDescent="0.25">
      <c r="A64" s="13" t="s">
        <v>61</v>
      </c>
      <c r="B64" s="13"/>
      <c r="C64" s="4">
        <v>1</v>
      </c>
      <c r="D64" s="6">
        <f t="shared" si="1"/>
        <v>6.25</v>
      </c>
    </row>
    <row r="65" spans="1:4" x14ac:dyDescent="0.25">
      <c r="A65" s="13" t="s">
        <v>62</v>
      </c>
      <c r="B65" s="13"/>
      <c r="C65" s="4">
        <v>2</v>
      </c>
      <c r="D65" s="6">
        <f t="shared" si="1"/>
        <v>12.5</v>
      </c>
    </row>
    <row r="66" spans="1:4" x14ac:dyDescent="0.25">
      <c r="A66" s="13" t="s">
        <v>2</v>
      </c>
      <c r="B66" s="13"/>
      <c r="C66" s="4">
        <v>35</v>
      </c>
      <c r="D66" s="7" t="s">
        <v>39</v>
      </c>
    </row>
    <row r="84" spans="1:4" x14ac:dyDescent="0.25">
      <c r="A84" t="s">
        <v>65</v>
      </c>
    </row>
    <row r="86" spans="1:4" x14ac:dyDescent="0.25">
      <c r="A86" s="13" t="s">
        <v>19</v>
      </c>
      <c r="B86" s="13"/>
      <c r="C86" s="4" t="s">
        <v>20</v>
      </c>
      <c r="D86" s="4" t="s">
        <v>38</v>
      </c>
    </row>
    <row r="87" spans="1:4" x14ac:dyDescent="0.25">
      <c r="A87" s="13" t="s">
        <v>12</v>
      </c>
      <c r="B87" s="13"/>
      <c r="C87" s="4">
        <v>10</v>
      </c>
      <c r="D87" s="6">
        <f>C87/SUM($C$87:$C$88)*100</f>
        <v>62.5</v>
      </c>
    </row>
    <row r="88" spans="1:4" x14ac:dyDescent="0.25">
      <c r="A88" s="13" t="s">
        <v>14</v>
      </c>
      <c r="B88" s="13"/>
      <c r="C88" s="4">
        <v>6</v>
      </c>
      <c r="D88" s="6">
        <f>C88/SUM($C$87:$C$88)*100</f>
        <v>37.5</v>
      </c>
    </row>
    <row r="89" spans="1:4" x14ac:dyDescent="0.25">
      <c r="A89" s="13" t="s">
        <v>2</v>
      </c>
      <c r="B89" s="13"/>
      <c r="C89" s="4">
        <v>35</v>
      </c>
      <c r="D89" s="7" t="s">
        <v>39</v>
      </c>
    </row>
    <row r="91" spans="1:4" x14ac:dyDescent="0.25">
      <c r="A91" t="s">
        <v>79</v>
      </c>
    </row>
    <row r="93" spans="1:4" x14ac:dyDescent="0.25">
      <c r="A93" s="13" t="s">
        <v>19</v>
      </c>
      <c r="B93" s="13"/>
      <c r="C93" s="4" t="s">
        <v>20</v>
      </c>
      <c r="D93" s="4" t="s">
        <v>38</v>
      </c>
    </row>
    <row r="94" spans="1:4" x14ac:dyDescent="0.25">
      <c r="A94" s="13" t="s">
        <v>12</v>
      </c>
      <c r="B94" s="13"/>
      <c r="C94" s="4">
        <v>7</v>
      </c>
      <c r="D94" s="6">
        <f>C94/SUM($C$94:$C$96)*100</f>
        <v>53.846153846153847</v>
      </c>
    </row>
    <row r="95" spans="1:4" x14ac:dyDescent="0.25">
      <c r="A95" s="13" t="s">
        <v>14</v>
      </c>
      <c r="B95" s="13"/>
      <c r="C95" s="4">
        <v>2</v>
      </c>
      <c r="D95" s="6">
        <f t="shared" ref="D95:D96" si="2">C95/SUM($C$94:$C$96)*100</f>
        <v>15.384615384615385</v>
      </c>
    </row>
    <row r="96" spans="1:4" x14ac:dyDescent="0.25">
      <c r="A96" s="13" t="s">
        <v>76</v>
      </c>
      <c r="B96" s="13"/>
      <c r="C96" s="4">
        <v>4</v>
      </c>
      <c r="D96" s="6">
        <f t="shared" si="2"/>
        <v>30.76923076923077</v>
      </c>
    </row>
    <row r="97" spans="1:4" x14ac:dyDescent="0.25">
      <c r="A97" s="13" t="s">
        <v>2</v>
      </c>
      <c r="B97" s="13"/>
      <c r="C97" s="4">
        <v>38</v>
      </c>
      <c r="D97" s="7" t="s">
        <v>39</v>
      </c>
    </row>
    <row r="98" spans="1:4" x14ac:dyDescent="0.25">
      <c r="A98" t="s">
        <v>80</v>
      </c>
    </row>
    <row r="100" spans="1:4" x14ac:dyDescent="0.25">
      <c r="A100" t="s">
        <v>81</v>
      </c>
    </row>
    <row r="102" spans="1:4" x14ac:dyDescent="0.25">
      <c r="A102" s="13" t="s">
        <v>19</v>
      </c>
      <c r="B102" s="13"/>
      <c r="C102" s="4" t="s">
        <v>20</v>
      </c>
      <c r="D102" s="4" t="s">
        <v>38</v>
      </c>
    </row>
    <row r="103" spans="1:4" x14ac:dyDescent="0.25">
      <c r="A103" s="13" t="s">
        <v>87</v>
      </c>
      <c r="B103" s="13"/>
      <c r="C103" s="8">
        <v>3</v>
      </c>
      <c r="D103" s="9">
        <f>C103/SUM($C$103:$C$108)*100</f>
        <v>20</v>
      </c>
    </row>
    <row r="104" spans="1:4" x14ac:dyDescent="0.25">
      <c r="A104" s="13" t="s">
        <v>88</v>
      </c>
      <c r="B104" s="13"/>
      <c r="C104" s="8">
        <v>8</v>
      </c>
      <c r="D104" s="9">
        <f t="shared" ref="D104:D108" si="3">C104/SUM($C$103:$C$108)*100</f>
        <v>53.333333333333336</v>
      </c>
    </row>
    <row r="105" spans="1:4" x14ac:dyDescent="0.25">
      <c r="A105" s="13" t="s">
        <v>89</v>
      </c>
      <c r="B105" s="13"/>
      <c r="C105" s="8">
        <v>0</v>
      </c>
      <c r="D105" s="9">
        <f t="shared" si="3"/>
        <v>0</v>
      </c>
    </row>
    <row r="106" spans="1:4" x14ac:dyDescent="0.25">
      <c r="A106" s="13" t="s">
        <v>90</v>
      </c>
      <c r="B106" s="13"/>
      <c r="C106" s="8">
        <v>3</v>
      </c>
      <c r="D106" s="9">
        <f t="shared" si="3"/>
        <v>20</v>
      </c>
    </row>
    <row r="107" spans="1:4" x14ac:dyDescent="0.25">
      <c r="A107" s="13" t="s">
        <v>91</v>
      </c>
      <c r="B107" s="13"/>
      <c r="C107" s="8">
        <v>0</v>
      </c>
      <c r="D107" s="9">
        <f t="shared" si="3"/>
        <v>0</v>
      </c>
    </row>
    <row r="108" spans="1:4" x14ac:dyDescent="0.25">
      <c r="A108" s="13" t="s">
        <v>92</v>
      </c>
      <c r="B108" s="13"/>
      <c r="C108" s="8">
        <v>1</v>
      </c>
      <c r="D108" s="9">
        <f t="shared" si="3"/>
        <v>6.666666666666667</v>
      </c>
    </row>
    <row r="109" spans="1:4" x14ac:dyDescent="0.25">
      <c r="A109" s="13" t="s">
        <v>2</v>
      </c>
      <c r="B109" s="13"/>
      <c r="C109" s="8">
        <v>36</v>
      </c>
      <c r="D109" s="7" t="s">
        <v>39</v>
      </c>
    </row>
    <row r="127" spans="1:1" x14ac:dyDescent="0.25">
      <c r="A127" t="s">
        <v>98</v>
      </c>
    </row>
    <row r="129" spans="1:4" x14ac:dyDescent="0.25">
      <c r="A129" s="13" t="s">
        <v>19</v>
      </c>
      <c r="B129" s="13"/>
      <c r="C129" s="4" t="s">
        <v>20</v>
      </c>
      <c r="D129" s="4" t="s">
        <v>38</v>
      </c>
    </row>
    <row r="130" spans="1:4" x14ac:dyDescent="0.25">
      <c r="A130" s="13" t="s">
        <v>12</v>
      </c>
      <c r="B130" s="13"/>
      <c r="C130" s="8">
        <v>6</v>
      </c>
      <c r="D130" s="6">
        <f>C130/SUM($C$130:$C$132)*100</f>
        <v>46.153846153846153</v>
      </c>
    </row>
    <row r="131" spans="1:4" x14ac:dyDescent="0.25">
      <c r="A131" s="13" t="s">
        <v>14</v>
      </c>
      <c r="B131" s="13"/>
      <c r="C131" s="8">
        <v>6</v>
      </c>
      <c r="D131" s="6">
        <f>C131/SUM($C$130:$C$132)*100</f>
        <v>46.153846153846153</v>
      </c>
    </row>
    <row r="132" spans="1:4" x14ac:dyDescent="0.25">
      <c r="A132" s="13" t="s">
        <v>99</v>
      </c>
      <c r="B132" s="13"/>
      <c r="C132" s="8">
        <v>1</v>
      </c>
      <c r="D132" s="6">
        <f>C132/SUM($C$130:$C$132)*100</f>
        <v>7.6923076923076925</v>
      </c>
    </row>
    <row r="133" spans="1:4" x14ac:dyDescent="0.25">
      <c r="A133" s="13" t="s">
        <v>2</v>
      </c>
      <c r="B133" s="13"/>
      <c r="C133" s="8">
        <v>38</v>
      </c>
      <c r="D133" s="7" t="s">
        <v>39</v>
      </c>
    </row>
    <row r="135" spans="1:4" x14ac:dyDescent="0.25">
      <c r="A135" s="10" t="s">
        <v>103</v>
      </c>
    </row>
    <row r="137" spans="1:4" x14ac:dyDescent="0.25">
      <c r="A137" s="13" t="s">
        <v>19</v>
      </c>
      <c r="B137" s="13"/>
      <c r="C137" s="4" t="s">
        <v>20</v>
      </c>
      <c r="D137" s="4" t="s">
        <v>38</v>
      </c>
    </row>
    <row r="138" spans="1:4" x14ac:dyDescent="0.25">
      <c r="A138" s="13" t="s">
        <v>12</v>
      </c>
      <c r="B138" s="13"/>
      <c r="C138" s="4">
        <v>23</v>
      </c>
      <c r="D138" s="6">
        <f>C138/SUM($C$138:$C$139)*100</f>
        <v>63.888888888888886</v>
      </c>
    </row>
    <row r="139" spans="1:4" x14ac:dyDescent="0.25">
      <c r="A139" s="13" t="s">
        <v>14</v>
      </c>
      <c r="B139" s="13"/>
      <c r="C139" s="4">
        <v>13</v>
      </c>
      <c r="D139" s="6">
        <f>C139/SUM($C$138:$C$139)*100</f>
        <v>36.111111111111107</v>
      </c>
    </row>
    <row r="140" spans="1:4" x14ac:dyDescent="0.25">
      <c r="A140" s="13" t="s">
        <v>2</v>
      </c>
      <c r="B140" s="13"/>
      <c r="C140" s="4">
        <v>15</v>
      </c>
      <c r="D140" s="7" t="s">
        <v>39</v>
      </c>
    </row>
    <row r="142" spans="1:4" x14ac:dyDescent="0.25">
      <c r="A142" t="s">
        <v>107</v>
      </c>
    </row>
    <row r="143" spans="1:4" x14ac:dyDescent="0.25">
      <c r="A143" s="13" t="s">
        <v>19</v>
      </c>
      <c r="B143" s="13"/>
      <c r="C143" s="4" t="s">
        <v>20</v>
      </c>
      <c r="D143" s="4" t="s">
        <v>38</v>
      </c>
    </row>
    <row r="144" spans="1:4" x14ac:dyDescent="0.25">
      <c r="A144" s="13" t="s">
        <v>12</v>
      </c>
      <c r="B144" s="13"/>
      <c r="C144" s="4">
        <v>12</v>
      </c>
      <c r="D144" s="6">
        <f>C144/SUM($C$144:$C$145)*100</f>
        <v>92.307692307692307</v>
      </c>
    </row>
    <row r="145" spans="1:4" x14ac:dyDescent="0.25">
      <c r="A145" s="13" t="s">
        <v>14</v>
      </c>
      <c r="B145" s="13"/>
      <c r="C145" s="4">
        <v>1</v>
      </c>
      <c r="D145" s="6">
        <f>C145/SUM($C$144:$C$145)*100</f>
        <v>7.6923076923076925</v>
      </c>
    </row>
    <row r="146" spans="1:4" x14ac:dyDescent="0.25">
      <c r="A146" s="13" t="s">
        <v>2</v>
      </c>
      <c r="B146" s="13"/>
      <c r="C146" s="4">
        <v>38</v>
      </c>
      <c r="D146" s="7" t="s">
        <v>39</v>
      </c>
    </row>
  </sheetData>
  <mergeCells count="60">
    <mergeCell ref="A144:B144"/>
    <mergeCell ref="A145:B145"/>
    <mergeCell ref="A146:B146"/>
    <mergeCell ref="K3:M3"/>
    <mergeCell ref="A133:B133"/>
    <mergeCell ref="A137:B137"/>
    <mergeCell ref="A138:B138"/>
    <mergeCell ref="A139:B139"/>
    <mergeCell ref="A140:B140"/>
    <mergeCell ref="A143:B143"/>
    <mergeCell ref="A109:B109"/>
    <mergeCell ref="A102:B102"/>
    <mergeCell ref="A129:B129"/>
    <mergeCell ref="A130:B130"/>
    <mergeCell ref="A131:B131"/>
    <mergeCell ref="A132:B132"/>
    <mergeCell ref="A108:B108"/>
    <mergeCell ref="A89:B89"/>
    <mergeCell ref="A93:B93"/>
    <mergeCell ref="A94:B94"/>
    <mergeCell ref="A95:B95"/>
    <mergeCell ref="A96:B96"/>
    <mergeCell ref="A97:B97"/>
    <mergeCell ref="A103:B103"/>
    <mergeCell ref="A104:B104"/>
    <mergeCell ref="A105:B105"/>
    <mergeCell ref="A106:B106"/>
    <mergeCell ref="A107:B107"/>
    <mergeCell ref="A32:B32"/>
    <mergeCell ref="A36:B36"/>
    <mergeCell ref="A37:B37"/>
    <mergeCell ref="A38:B38"/>
    <mergeCell ref="A88:B88"/>
    <mergeCell ref="A40:B40"/>
    <mergeCell ref="A41:B41"/>
    <mergeCell ref="A42:B42"/>
    <mergeCell ref="A61:B61"/>
    <mergeCell ref="A62:B62"/>
    <mergeCell ref="A63:B63"/>
    <mergeCell ref="A64:B64"/>
    <mergeCell ref="A65:B65"/>
    <mergeCell ref="A66:B66"/>
    <mergeCell ref="A86:B86"/>
    <mergeCell ref="A87:B87"/>
    <mergeCell ref="A39:B39"/>
    <mergeCell ref="A29:B29"/>
    <mergeCell ref="A30:B30"/>
    <mergeCell ref="C4:D4"/>
    <mergeCell ref="C5:D5"/>
    <mergeCell ref="C6:D6"/>
    <mergeCell ref="C7:D7"/>
    <mergeCell ref="C8:D8"/>
    <mergeCell ref="C9:D9"/>
    <mergeCell ref="A4:B4"/>
    <mergeCell ref="A5:B5"/>
    <mergeCell ref="A6:B6"/>
    <mergeCell ref="A7:B7"/>
    <mergeCell ref="A8:B8"/>
    <mergeCell ref="A9:B9"/>
    <mergeCell ref="A31:B31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52"/>
  <sheetViews>
    <sheetView topLeftCell="BF1" workbookViewId="0">
      <selection activeCell="BT3" sqref="BT3:BT5"/>
    </sheetView>
  </sheetViews>
  <sheetFormatPr defaultRowHeight="15" x14ac:dyDescent="0.25"/>
  <sheetData>
    <row r="1" spans="1:72" x14ac:dyDescent="0.25">
      <c r="A1" t="s">
        <v>0</v>
      </c>
      <c r="M1" t="s">
        <v>10</v>
      </c>
      <c r="V1" t="s">
        <v>37</v>
      </c>
      <c r="AE1" t="s">
        <v>45</v>
      </c>
      <c r="AL1" t="s">
        <v>64</v>
      </c>
      <c r="AS1" t="s">
        <v>66</v>
      </c>
      <c r="BA1" t="s">
        <v>82</v>
      </c>
      <c r="BG1" t="s">
        <v>93</v>
      </c>
      <c r="BL1" t="s">
        <v>100</v>
      </c>
      <c r="BQ1" t="s">
        <v>104</v>
      </c>
    </row>
    <row r="2" spans="1:72" x14ac:dyDescent="0.25">
      <c r="A2" s="1">
        <v>1</v>
      </c>
      <c r="B2">
        <v>100</v>
      </c>
      <c r="C2">
        <v>3</v>
      </c>
      <c r="M2" s="1">
        <v>1</v>
      </c>
      <c r="N2" t="s">
        <v>11</v>
      </c>
      <c r="V2">
        <v>1</v>
      </c>
      <c r="W2" t="s">
        <v>21</v>
      </c>
      <c r="Y2">
        <v>4</v>
      </c>
      <c r="AE2" t="s">
        <v>47</v>
      </c>
      <c r="AG2" t="s">
        <v>56</v>
      </c>
      <c r="AL2" t="s">
        <v>13</v>
      </c>
      <c r="AS2" t="s">
        <v>67</v>
      </c>
      <c r="AV2">
        <v>1</v>
      </c>
      <c r="BA2">
        <v>350</v>
      </c>
      <c r="BB2">
        <v>2</v>
      </c>
      <c r="BG2" t="s">
        <v>94</v>
      </c>
      <c r="BL2" t="s">
        <v>12</v>
      </c>
      <c r="BQ2" t="s">
        <v>1</v>
      </c>
      <c r="BR2" t="s">
        <v>105</v>
      </c>
    </row>
    <row r="3" spans="1:72" x14ac:dyDescent="0.25">
      <c r="A3" s="1">
        <v>2</v>
      </c>
      <c r="B3">
        <v>149.80000000000001</v>
      </c>
      <c r="C3">
        <v>3</v>
      </c>
      <c r="D3">
        <v>1</v>
      </c>
      <c r="E3" s="14" t="s">
        <v>4</v>
      </c>
      <c r="F3" s="14"/>
      <c r="G3" s="3">
        <f>COUNTIF(C2:C52,"1")</f>
        <v>1</v>
      </c>
      <c r="M3" s="1">
        <v>2</v>
      </c>
      <c r="N3" t="s">
        <v>12</v>
      </c>
      <c r="P3">
        <v>1</v>
      </c>
      <c r="Q3" s="14" t="s">
        <v>17</v>
      </c>
      <c r="R3" s="14"/>
      <c r="S3">
        <f>COUNTIF(N2:N52,"same")+COUNTIF(N2:N52,"no")</f>
        <v>9</v>
      </c>
      <c r="V3">
        <v>2</v>
      </c>
      <c r="W3" t="s">
        <v>22</v>
      </c>
      <c r="Y3">
        <v>5</v>
      </c>
      <c r="Z3">
        <v>1</v>
      </c>
      <c r="AA3" s="14" t="s">
        <v>40</v>
      </c>
      <c r="AB3" s="14"/>
      <c r="AC3">
        <f>COUNTIF(Y2:Y52,1)</f>
        <v>5</v>
      </c>
      <c r="AE3" t="s">
        <v>48</v>
      </c>
      <c r="AG3" t="s">
        <v>57</v>
      </c>
      <c r="AH3" t="s">
        <v>56</v>
      </c>
      <c r="AI3" t="s">
        <v>49</v>
      </c>
      <c r="AJ3">
        <f>COUNTIF(AG2:AG52,"A")</f>
        <v>8</v>
      </c>
      <c r="AL3" t="s">
        <v>15</v>
      </c>
      <c r="AN3" t="s">
        <v>12</v>
      </c>
      <c r="AO3">
        <f>COUNTIF(AL2:AL52,"Yes")</f>
        <v>10</v>
      </c>
      <c r="AS3" t="s">
        <v>68</v>
      </c>
      <c r="AV3">
        <v>1</v>
      </c>
      <c r="AW3">
        <v>1</v>
      </c>
      <c r="AX3" t="s">
        <v>78</v>
      </c>
      <c r="AY3">
        <v>7</v>
      </c>
      <c r="BA3">
        <v>360</v>
      </c>
      <c r="BB3">
        <v>2</v>
      </c>
      <c r="BC3">
        <v>1</v>
      </c>
      <c r="BD3" t="s">
        <v>87</v>
      </c>
      <c r="BE3">
        <f>COUNTIF(BB2:BB52,1)</f>
        <v>3</v>
      </c>
      <c r="BG3" t="s">
        <v>13</v>
      </c>
      <c r="BI3" t="s">
        <v>97</v>
      </c>
      <c r="BJ3">
        <v>6</v>
      </c>
      <c r="BL3" t="s">
        <v>13</v>
      </c>
      <c r="BN3" t="s">
        <v>97</v>
      </c>
      <c r="BO3">
        <f>COUNTIF(BL2:BL52,"yes")</f>
        <v>23</v>
      </c>
      <c r="BQ3" t="s">
        <v>15</v>
      </c>
      <c r="BS3" t="s">
        <v>97</v>
      </c>
      <c r="BT3">
        <f>COUNTIF(BQ2:BQ52,"yes")</f>
        <v>12</v>
      </c>
    </row>
    <row r="4" spans="1:72" x14ac:dyDescent="0.25">
      <c r="A4" s="1">
        <v>3</v>
      </c>
      <c r="B4">
        <v>420</v>
      </c>
      <c r="C4">
        <v>2</v>
      </c>
      <c r="D4">
        <v>2</v>
      </c>
      <c r="E4" s="14" t="s">
        <v>5</v>
      </c>
      <c r="F4" s="14"/>
      <c r="G4">
        <f>COUNTIF(C2:C52,"2")</f>
        <v>2</v>
      </c>
      <c r="M4" s="1">
        <v>3</v>
      </c>
      <c r="N4" t="s">
        <v>13</v>
      </c>
      <c r="P4">
        <v>2</v>
      </c>
      <c r="Q4" s="14" t="s">
        <v>12</v>
      </c>
      <c r="R4" s="14"/>
      <c r="S4">
        <f>COUNTIF(N2:N52,"Yes")</f>
        <v>7</v>
      </c>
      <c r="V4">
        <v>3</v>
      </c>
      <c r="W4" t="s">
        <v>23</v>
      </c>
      <c r="Y4">
        <v>1</v>
      </c>
      <c r="Z4">
        <v>2</v>
      </c>
      <c r="AA4" s="14" t="s">
        <v>30</v>
      </c>
      <c r="AB4" s="14"/>
      <c r="AC4">
        <f>COUNTIF(Y2:Y52,2)</f>
        <v>3</v>
      </c>
      <c r="AE4" t="s">
        <v>49</v>
      </c>
      <c r="AG4" t="s">
        <v>56</v>
      </c>
      <c r="AH4" t="s">
        <v>57</v>
      </c>
      <c r="AI4" t="s">
        <v>50</v>
      </c>
      <c r="AJ4">
        <f>COUNTIF(AG2:AG52,"B")</f>
        <v>5</v>
      </c>
      <c r="AL4" t="s">
        <v>15</v>
      </c>
      <c r="AN4" t="s">
        <v>14</v>
      </c>
      <c r="AO4">
        <f>COUNTIF(AL2:AL52,"No")</f>
        <v>6</v>
      </c>
      <c r="AS4" t="s">
        <v>69</v>
      </c>
      <c r="AV4">
        <v>3</v>
      </c>
      <c r="AW4">
        <v>2</v>
      </c>
      <c r="AX4" t="s">
        <v>14</v>
      </c>
      <c r="AY4">
        <v>2</v>
      </c>
      <c r="BA4">
        <v>360</v>
      </c>
      <c r="BB4">
        <v>2</v>
      </c>
      <c r="BC4">
        <v>2</v>
      </c>
      <c r="BD4" t="s">
        <v>88</v>
      </c>
      <c r="BE4">
        <f>COUNTIF(BB2:BB52,2)</f>
        <v>8</v>
      </c>
      <c r="BG4" t="s">
        <v>15</v>
      </c>
      <c r="BI4" t="s">
        <v>63</v>
      </c>
      <c r="BJ4">
        <v>6</v>
      </c>
      <c r="BL4" t="s">
        <v>1</v>
      </c>
      <c r="BN4" t="s">
        <v>63</v>
      </c>
      <c r="BO4">
        <f>COUNTIF(BL2:BL52,"no")</f>
        <v>13</v>
      </c>
      <c r="BQ4" t="s">
        <v>12</v>
      </c>
      <c r="BS4" t="s">
        <v>63</v>
      </c>
      <c r="BT4">
        <f>COUNTIF(BQ2:BQ52,"no")</f>
        <v>1</v>
      </c>
    </row>
    <row r="5" spans="1:72" x14ac:dyDescent="0.25">
      <c r="A5" s="1">
        <v>4</v>
      </c>
      <c r="B5">
        <v>175</v>
      </c>
      <c r="C5">
        <v>3</v>
      </c>
      <c r="D5">
        <v>3</v>
      </c>
      <c r="E5" s="14" t="s">
        <v>6</v>
      </c>
      <c r="F5" s="14"/>
      <c r="G5">
        <f>COUNTIF(C2:C52,"3")</f>
        <v>17</v>
      </c>
      <c r="M5" s="1">
        <v>4</v>
      </c>
      <c r="N5" t="s">
        <v>13</v>
      </c>
      <c r="P5">
        <v>3</v>
      </c>
      <c r="Q5" s="14" t="s">
        <v>8</v>
      </c>
      <c r="R5" s="14"/>
      <c r="S5">
        <f>COUNTIF(N2:N52,"No response")+COUNTIF(N2:N52,"N/A")</f>
        <v>35</v>
      </c>
      <c r="V5">
        <v>4</v>
      </c>
      <c r="W5" t="s">
        <v>24</v>
      </c>
      <c r="Y5">
        <v>1</v>
      </c>
      <c r="Z5">
        <v>3</v>
      </c>
      <c r="AA5" s="14" t="s">
        <v>41</v>
      </c>
      <c r="AB5" s="14"/>
      <c r="AC5">
        <f>COUNTIF(Y2:Y52,3)</f>
        <v>1</v>
      </c>
      <c r="AE5" t="s">
        <v>49</v>
      </c>
      <c r="AG5" t="s">
        <v>56</v>
      </c>
      <c r="AH5" t="s">
        <v>58</v>
      </c>
      <c r="AI5" t="s">
        <v>60</v>
      </c>
      <c r="AJ5">
        <f>COUNTIF(AG2:AG52,"C")</f>
        <v>1</v>
      </c>
      <c r="AL5" t="s">
        <v>15</v>
      </c>
      <c r="AN5" t="s">
        <v>77</v>
      </c>
      <c r="AO5">
        <f>COUNTIF(AL2:AL52,"No response")+COUNTIF(AL2:AL52,"N/A")</f>
        <v>35</v>
      </c>
      <c r="AS5" t="s">
        <v>70</v>
      </c>
      <c r="AV5">
        <v>3</v>
      </c>
      <c r="AW5">
        <v>3</v>
      </c>
      <c r="AX5" t="s">
        <v>76</v>
      </c>
      <c r="AY5">
        <v>4</v>
      </c>
      <c r="BA5">
        <v>360</v>
      </c>
      <c r="BB5">
        <v>2</v>
      </c>
      <c r="BC5">
        <v>3</v>
      </c>
      <c r="BD5" t="s">
        <v>89</v>
      </c>
      <c r="BE5">
        <f>COUNTIF(BB2:BB52,3)</f>
        <v>0</v>
      </c>
      <c r="BG5" t="s">
        <v>12</v>
      </c>
      <c r="BI5" t="s">
        <v>95</v>
      </c>
      <c r="BJ5">
        <v>1</v>
      </c>
      <c r="BL5" t="s">
        <v>1</v>
      </c>
      <c r="BN5" t="s">
        <v>77</v>
      </c>
      <c r="BO5">
        <f>COUNTIF(BL2:BL52,"No response")+COUNTIF(BL2:BL52,"N/A")</f>
        <v>15</v>
      </c>
      <c r="BQ5" t="s">
        <v>12</v>
      </c>
      <c r="BS5" t="s">
        <v>77</v>
      </c>
      <c r="BT5">
        <f>COUNTIF(BQ2:BQ52,"No response")+COUNTIF(BQ2:BQ52,"N/A")</f>
        <v>38</v>
      </c>
    </row>
    <row r="6" spans="1:72" x14ac:dyDescent="0.25">
      <c r="A6" s="1">
        <v>5</v>
      </c>
      <c r="B6">
        <v>210</v>
      </c>
      <c r="C6">
        <v>3</v>
      </c>
      <c r="D6">
        <v>4</v>
      </c>
      <c r="E6" s="14" t="s">
        <v>7</v>
      </c>
      <c r="F6" s="14"/>
      <c r="G6">
        <f>COUNTIF(C2:C52,"4")</f>
        <v>11</v>
      </c>
      <c r="M6" s="1">
        <v>5</v>
      </c>
      <c r="N6" t="s">
        <v>11</v>
      </c>
      <c r="S6">
        <f>SUM(S3:S5)</f>
        <v>51</v>
      </c>
      <c r="V6">
        <v>5</v>
      </c>
      <c r="W6" t="s">
        <v>25</v>
      </c>
      <c r="Y6">
        <v>2</v>
      </c>
      <c r="Z6">
        <v>4</v>
      </c>
      <c r="AA6" s="14" t="s">
        <v>31</v>
      </c>
      <c r="AB6" s="14"/>
      <c r="AC6">
        <f>COUNTIF(Y2:Y52,4)</f>
        <v>5</v>
      </c>
      <c r="AE6" t="s">
        <v>47</v>
      </c>
      <c r="AG6" t="s">
        <v>56</v>
      </c>
      <c r="AH6" t="s">
        <v>59</v>
      </c>
      <c r="AI6" t="s">
        <v>42</v>
      </c>
      <c r="AJ6">
        <f>COUNTIF(AG2:AG52,"D")</f>
        <v>2</v>
      </c>
      <c r="AL6" t="s">
        <v>15</v>
      </c>
      <c r="AO6">
        <f>SUM(AO2:AO5)</f>
        <v>51</v>
      </c>
      <c r="AS6" t="s">
        <v>13</v>
      </c>
      <c r="AV6">
        <v>2</v>
      </c>
      <c r="AX6" t="s">
        <v>77</v>
      </c>
      <c r="AY6">
        <v>38</v>
      </c>
      <c r="BA6">
        <v>340</v>
      </c>
      <c r="BB6">
        <v>1</v>
      </c>
      <c r="BC6">
        <v>4</v>
      </c>
      <c r="BD6" t="s">
        <v>90</v>
      </c>
      <c r="BE6">
        <f>COUNTIF(BB2:BB52,4)</f>
        <v>3</v>
      </c>
      <c r="BG6" t="s">
        <v>15</v>
      </c>
      <c r="BI6" t="s">
        <v>77</v>
      </c>
      <c r="BJ6">
        <v>38</v>
      </c>
      <c r="BL6" t="s">
        <v>13</v>
      </c>
      <c r="BO6">
        <f>SUM(BO3:BO5)</f>
        <v>51</v>
      </c>
      <c r="BQ6" t="s">
        <v>15</v>
      </c>
      <c r="BT6">
        <f>SUM(BT3:BT5)</f>
        <v>51</v>
      </c>
    </row>
    <row r="7" spans="1:72" x14ac:dyDescent="0.25">
      <c r="A7" s="1">
        <v>6</v>
      </c>
      <c r="B7">
        <v>210</v>
      </c>
      <c r="C7">
        <v>3</v>
      </c>
      <c r="D7">
        <v>5</v>
      </c>
      <c r="E7" s="14" t="s">
        <v>8</v>
      </c>
      <c r="F7" s="14"/>
      <c r="G7">
        <f>COUNTIF(C2:C52,"5")</f>
        <v>20</v>
      </c>
      <c r="M7" s="1">
        <v>6</v>
      </c>
      <c r="N7" t="s">
        <v>14</v>
      </c>
      <c r="V7">
        <v>6</v>
      </c>
      <c r="W7" t="s">
        <v>26</v>
      </c>
      <c r="Y7">
        <v>3</v>
      </c>
      <c r="Z7">
        <v>5</v>
      </c>
      <c r="AA7" s="14" t="s">
        <v>42</v>
      </c>
      <c r="AB7" s="14"/>
      <c r="AC7">
        <f>COUNTIF(Y2:Y52,5)</f>
        <v>2</v>
      </c>
      <c r="AE7" t="s">
        <v>50</v>
      </c>
      <c r="AG7" t="s">
        <v>57</v>
      </c>
      <c r="AH7" t="s">
        <v>2</v>
      </c>
      <c r="AJ7">
        <f>COUNTIF(AE2:AE52,"No Response")+COUNTIF(AE2:AE52,"N/A")</f>
        <v>35</v>
      </c>
      <c r="AL7" t="s">
        <v>13</v>
      </c>
      <c r="AS7" t="s">
        <v>63</v>
      </c>
      <c r="AV7">
        <v>2</v>
      </c>
      <c r="AY7">
        <f>SUM(AY3:AY6)</f>
        <v>51</v>
      </c>
      <c r="BA7">
        <v>330</v>
      </c>
      <c r="BB7">
        <v>1</v>
      </c>
      <c r="BC7">
        <v>5</v>
      </c>
      <c r="BD7" t="s">
        <v>91</v>
      </c>
      <c r="BE7">
        <f>COUNTIF(BB2:BB52,5)</f>
        <v>0</v>
      </c>
      <c r="BG7" t="s">
        <v>1</v>
      </c>
      <c r="BJ7">
        <f>SUM(BJ3:BJ6)</f>
        <v>51</v>
      </c>
      <c r="BL7" t="s">
        <v>1</v>
      </c>
      <c r="BQ7" t="s">
        <v>12</v>
      </c>
    </row>
    <row r="8" spans="1:72" x14ac:dyDescent="0.25">
      <c r="A8" s="1">
        <v>7</v>
      </c>
      <c r="B8">
        <v>37.450000000000003</v>
      </c>
      <c r="C8">
        <v>4</v>
      </c>
      <c r="G8">
        <f>SUM(G3:G7)</f>
        <v>51</v>
      </c>
      <c r="M8" s="1">
        <v>7</v>
      </c>
      <c r="N8" t="s">
        <v>14</v>
      </c>
      <c r="V8">
        <v>7</v>
      </c>
      <c r="W8" t="s">
        <v>27</v>
      </c>
      <c r="Y8">
        <v>1</v>
      </c>
      <c r="Z8">
        <v>6</v>
      </c>
      <c r="AA8" s="14" t="s">
        <v>43</v>
      </c>
      <c r="AB8" s="14"/>
      <c r="AC8">
        <f>COUNTIF(W2:W52,"No Response")+COUNTIF(W2:W52,"N/A")</f>
        <v>35</v>
      </c>
      <c r="AE8" t="s">
        <v>50</v>
      </c>
      <c r="AG8" t="s">
        <v>57</v>
      </c>
      <c r="AJ8">
        <f>SUM(AJ3:AJ7)</f>
        <v>51</v>
      </c>
      <c r="AL8" t="s">
        <v>13</v>
      </c>
      <c r="AS8" t="s">
        <v>1</v>
      </c>
      <c r="BA8">
        <v>350</v>
      </c>
      <c r="BB8">
        <v>2</v>
      </c>
      <c r="BC8">
        <v>6</v>
      </c>
      <c r="BD8" t="s">
        <v>92</v>
      </c>
      <c r="BE8">
        <f>COUNTIF(BB2:BB52,6)</f>
        <v>1</v>
      </c>
      <c r="BG8" t="s">
        <v>12</v>
      </c>
      <c r="BL8" t="s">
        <v>1</v>
      </c>
      <c r="BQ8" t="s">
        <v>12</v>
      </c>
    </row>
    <row r="9" spans="1:72" x14ac:dyDescent="0.25">
      <c r="A9" s="1">
        <v>8</v>
      </c>
      <c r="B9">
        <v>100</v>
      </c>
      <c r="C9">
        <v>3</v>
      </c>
      <c r="M9" s="1">
        <v>8</v>
      </c>
      <c r="N9" t="s">
        <v>15</v>
      </c>
      <c r="V9">
        <v>8</v>
      </c>
      <c r="W9" t="s">
        <v>28</v>
      </c>
      <c r="Y9">
        <v>4</v>
      </c>
      <c r="AE9" t="s">
        <v>51</v>
      </c>
      <c r="AG9" t="s">
        <v>56</v>
      </c>
      <c r="AL9" t="s">
        <v>15</v>
      </c>
      <c r="AS9" t="s">
        <v>71</v>
      </c>
      <c r="AV9">
        <v>1</v>
      </c>
      <c r="BA9">
        <v>350</v>
      </c>
      <c r="BB9">
        <v>2</v>
      </c>
      <c r="BD9" t="s">
        <v>77</v>
      </c>
      <c r="BE9">
        <v>36</v>
      </c>
      <c r="BG9" t="s">
        <v>15</v>
      </c>
      <c r="BL9" t="s">
        <v>15</v>
      </c>
      <c r="BQ9" t="s">
        <v>15</v>
      </c>
    </row>
    <row r="10" spans="1:72" x14ac:dyDescent="0.25">
      <c r="A10" s="1">
        <v>9</v>
      </c>
      <c r="B10">
        <v>70</v>
      </c>
      <c r="C10">
        <v>4</v>
      </c>
      <c r="M10" s="1">
        <v>9</v>
      </c>
      <c r="N10" t="s">
        <v>15</v>
      </c>
      <c r="V10">
        <v>9</v>
      </c>
      <c r="W10" t="s">
        <v>29</v>
      </c>
      <c r="Y10">
        <v>1</v>
      </c>
      <c r="AE10" t="s">
        <v>47</v>
      </c>
      <c r="AG10" t="s">
        <v>56</v>
      </c>
      <c r="AL10" t="s">
        <v>15</v>
      </c>
      <c r="AS10" t="s">
        <v>15</v>
      </c>
      <c r="AV10">
        <v>1</v>
      </c>
      <c r="BA10">
        <v>375</v>
      </c>
      <c r="BB10">
        <v>4</v>
      </c>
      <c r="BE10">
        <f>SUM(BE3:BE9)</f>
        <v>51</v>
      </c>
      <c r="BG10" t="s">
        <v>1</v>
      </c>
      <c r="BL10" t="s">
        <v>1</v>
      </c>
      <c r="BQ10" t="s">
        <v>15</v>
      </c>
      <c r="BR10" t="s">
        <v>71</v>
      </c>
    </row>
    <row r="11" spans="1:72" x14ac:dyDescent="0.25">
      <c r="A11" s="1">
        <v>10</v>
      </c>
      <c r="B11">
        <v>5</v>
      </c>
      <c r="C11">
        <v>4</v>
      </c>
      <c r="M11" s="1">
        <v>10</v>
      </c>
      <c r="N11" t="s">
        <v>13</v>
      </c>
      <c r="V11">
        <v>10</v>
      </c>
      <c r="W11" t="s">
        <v>30</v>
      </c>
      <c r="Y11">
        <v>2</v>
      </c>
      <c r="AE11" t="s">
        <v>50</v>
      </c>
      <c r="AG11" t="s">
        <v>57</v>
      </c>
      <c r="AL11" t="s">
        <v>15</v>
      </c>
      <c r="AS11" t="s">
        <v>72</v>
      </c>
      <c r="AV11">
        <v>3</v>
      </c>
      <c r="BA11">
        <v>380</v>
      </c>
      <c r="BB11">
        <v>4</v>
      </c>
      <c r="BG11" t="s">
        <v>13</v>
      </c>
      <c r="BL11" t="s">
        <v>13</v>
      </c>
      <c r="BQ11" t="s">
        <v>15</v>
      </c>
    </row>
    <row r="12" spans="1:72" x14ac:dyDescent="0.25">
      <c r="A12" s="1">
        <v>11</v>
      </c>
      <c r="B12">
        <v>200</v>
      </c>
      <c r="C12">
        <v>3</v>
      </c>
      <c r="M12" s="1">
        <v>11</v>
      </c>
      <c r="N12" t="s">
        <v>15</v>
      </c>
      <c r="V12">
        <v>11</v>
      </c>
      <c r="W12" t="s">
        <v>31</v>
      </c>
      <c r="Y12">
        <v>4</v>
      </c>
      <c r="AE12" t="s">
        <v>52</v>
      </c>
      <c r="AG12" t="s">
        <v>58</v>
      </c>
      <c r="AL12" t="s">
        <v>13</v>
      </c>
      <c r="AS12" t="s">
        <v>1</v>
      </c>
      <c r="BA12">
        <v>350</v>
      </c>
      <c r="BB12">
        <v>2</v>
      </c>
      <c r="BG12" t="s">
        <v>95</v>
      </c>
      <c r="BL12" t="s">
        <v>1</v>
      </c>
      <c r="BQ12" t="s">
        <v>1</v>
      </c>
    </row>
    <row r="13" spans="1:72" x14ac:dyDescent="0.25">
      <c r="A13" s="1">
        <v>12</v>
      </c>
      <c r="B13">
        <v>224.7</v>
      </c>
      <c r="C13">
        <v>3</v>
      </c>
      <c r="M13" s="1">
        <v>12</v>
      </c>
      <c r="N13" t="s">
        <v>13</v>
      </c>
      <c r="V13">
        <v>12</v>
      </c>
      <c r="W13" t="s">
        <v>32</v>
      </c>
      <c r="Y13">
        <v>4</v>
      </c>
      <c r="AE13" t="s">
        <v>53</v>
      </c>
      <c r="AG13" t="s">
        <v>59</v>
      </c>
      <c r="AL13" t="s">
        <v>15</v>
      </c>
      <c r="AS13" t="s">
        <v>73</v>
      </c>
      <c r="AV13">
        <v>3</v>
      </c>
      <c r="BA13" t="s">
        <v>83</v>
      </c>
      <c r="BB13">
        <v>6</v>
      </c>
      <c r="BG13" t="s">
        <v>13</v>
      </c>
      <c r="BL13" t="s">
        <v>101</v>
      </c>
      <c r="BQ13" t="s">
        <v>15</v>
      </c>
    </row>
    <row r="14" spans="1:72" x14ac:dyDescent="0.25">
      <c r="A14" s="1">
        <v>13</v>
      </c>
      <c r="B14">
        <v>599.20000000000005</v>
      </c>
      <c r="C14">
        <v>1</v>
      </c>
      <c r="M14" s="1">
        <v>13</v>
      </c>
      <c r="N14" t="s">
        <v>15</v>
      </c>
      <c r="V14">
        <v>13</v>
      </c>
      <c r="W14" t="s">
        <v>33</v>
      </c>
      <c r="Y14">
        <v>2</v>
      </c>
      <c r="AE14" t="s">
        <v>47</v>
      </c>
      <c r="AG14" t="s">
        <v>56</v>
      </c>
      <c r="AL14" t="s">
        <v>13</v>
      </c>
      <c r="AS14" t="s">
        <v>74</v>
      </c>
      <c r="AV14">
        <v>1</v>
      </c>
      <c r="BA14">
        <v>337</v>
      </c>
      <c r="BB14">
        <v>1</v>
      </c>
      <c r="BG14" t="s">
        <v>1</v>
      </c>
      <c r="BL14" t="s">
        <v>1</v>
      </c>
      <c r="BQ14" t="s">
        <v>15</v>
      </c>
      <c r="BR14" t="s">
        <v>106</v>
      </c>
    </row>
    <row r="15" spans="1:72" x14ac:dyDescent="0.25">
      <c r="A15" s="1">
        <v>14</v>
      </c>
      <c r="B15">
        <v>140</v>
      </c>
      <c r="C15">
        <v>3</v>
      </c>
      <c r="M15" s="1">
        <v>14</v>
      </c>
      <c r="N15" t="s">
        <v>15</v>
      </c>
      <c r="V15">
        <v>14</v>
      </c>
      <c r="W15" t="s">
        <v>34</v>
      </c>
      <c r="Y15">
        <v>4</v>
      </c>
      <c r="AE15" t="s">
        <v>54</v>
      </c>
      <c r="AG15" t="s">
        <v>59</v>
      </c>
      <c r="AL15" t="s">
        <v>14</v>
      </c>
      <c r="AS15" t="s">
        <v>1</v>
      </c>
      <c r="BA15" t="s">
        <v>84</v>
      </c>
      <c r="BB15">
        <v>4</v>
      </c>
      <c r="BG15" t="s">
        <v>13</v>
      </c>
      <c r="BL15" t="s">
        <v>12</v>
      </c>
      <c r="BQ15" t="s">
        <v>1</v>
      </c>
    </row>
    <row r="16" spans="1:72" x14ac:dyDescent="0.25">
      <c r="A16" s="1">
        <v>15</v>
      </c>
      <c r="B16">
        <v>300</v>
      </c>
      <c r="C16">
        <v>2</v>
      </c>
      <c r="M16" s="1">
        <v>15</v>
      </c>
      <c r="N16" t="s">
        <v>12</v>
      </c>
      <c r="V16">
        <v>15</v>
      </c>
      <c r="W16" t="s">
        <v>35</v>
      </c>
      <c r="Y16">
        <v>5</v>
      </c>
      <c r="AE16" t="s">
        <v>49</v>
      </c>
      <c r="AG16" t="s">
        <v>56</v>
      </c>
      <c r="AL16" t="s">
        <v>12</v>
      </c>
      <c r="AS16" t="s">
        <v>12</v>
      </c>
      <c r="AV16">
        <v>1</v>
      </c>
      <c r="BA16" t="s">
        <v>85</v>
      </c>
      <c r="BG16" t="s">
        <v>14</v>
      </c>
      <c r="BL16" t="s">
        <v>12</v>
      </c>
      <c r="BQ16" t="s">
        <v>12</v>
      </c>
    </row>
    <row r="17" spans="1:69" x14ac:dyDescent="0.25">
      <c r="A17" s="1">
        <v>16</v>
      </c>
      <c r="B17">
        <v>140</v>
      </c>
      <c r="C17">
        <v>3</v>
      </c>
      <c r="M17" s="1">
        <v>16</v>
      </c>
      <c r="N17" t="s">
        <v>13</v>
      </c>
      <c r="V17">
        <v>16</v>
      </c>
      <c r="W17" t="s">
        <v>36</v>
      </c>
      <c r="Y17">
        <v>1</v>
      </c>
      <c r="AE17" t="s">
        <v>55</v>
      </c>
      <c r="AG17" t="s">
        <v>57</v>
      </c>
      <c r="AL17" t="s">
        <v>12</v>
      </c>
      <c r="AS17" t="s">
        <v>75</v>
      </c>
      <c r="AV17">
        <v>1</v>
      </c>
      <c r="BA17" t="s">
        <v>86</v>
      </c>
      <c r="BB17">
        <v>2</v>
      </c>
      <c r="BG17" t="s">
        <v>96</v>
      </c>
      <c r="BL17" t="s">
        <v>12</v>
      </c>
      <c r="BQ17" t="s">
        <v>14</v>
      </c>
    </row>
    <row r="18" spans="1:69" x14ac:dyDescent="0.25">
      <c r="A18" s="1">
        <v>17</v>
      </c>
      <c r="B18" t="s">
        <v>1</v>
      </c>
      <c r="C18">
        <v>5</v>
      </c>
      <c r="M18" s="1">
        <v>17</v>
      </c>
      <c r="N18" t="s">
        <v>1</v>
      </c>
      <c r="V18">
        <v>17</v>
      </c>
      <c r="W18" t="s">
        <v>1</v>
      </c>
      <c r="AE18" t="s">
        <v>1</v>
      </c>
      <c r="AL18" t="s">
        <v>1</v>
      </c>
      <c r="AS18" t="s">
        <v>1</v>
      </c>
      <c r="BA18" t="s">
        <v>1</v>
      </c>
      <c r="BL18" t="s">
        <v>1</v>
      </c>
      <c r="BQ18" t="s">
        <v>1</v>
      </c>
    </row>
    <row r="19" spans="1:69" x14ac:dyDescent="0.25">
      <c r="A19" s="1">
        <v>18</v>
      </c>
      <c r="B19">
        <v>103</v>
      </c>
      <c r="C19">
        <v>3</v>
      </c>
      <c r="M19" s="1">
        <v>18</v>
      </c>
      <c r="N19" t="s">
        <v>1</v>
      </c>
      <c r="V19">
        <v>18</v>
      </c>
      <c r="W19" t="s">
        <v>1</v>
      </c>
      <c r="AE19" t="s">
        <v>1</v>
      </c>
      <c r="AL19" t="s">
        <v>1</v>
      </c>
      <c r="AS19" t="s">
        <v>1</v>
      </c>
      <c r="BA19" t="s">
        <v>1</v>
      </c>
      <c r="BL19" t="s">
        <v>12</v>
      </c>
      <c r="BQ19" t="s">
        <v>1</v>
      </c>
    </row>
    <row r="20" spans="1:69" x14ac:dyDescent="0.25">
      <c r="A20" s="1">
        <v>19</v>
      </c>
      <c r="B20" t="s">
        <v>2</v>
      </c>
      <c r="C20">
        <v>5</v>
      </c>
      <c r="M20" s="1">
        <v>19</v>
      </c>
      <c r="N20" t="s">
        <v>2</v>
      </c>
      <c r="V20">
        <v>19</v>
      </c>
      <c r="W20" t="s">
        <v>2</v>
      </c>
      <c r="AE20" t="s">
        <v>2</v>
      </c>
      <c r="AL20" t="s">
        <v>2</v>
      </c>
      <c r="AS20" t="s">
        <v>2</v>
      </c>
      <c r="BA20" t="s">
        <v>2</v>
      </c>
      <c r="BL20" t="s">
        <v>14</v>
      </c>
      <c r="BQ20" t="s">
        <v>2</v>
      </c>
    </row>
    <row r="21" spans="1:69" x14ac:dyDescent="0.25">
      <c r="A21" s="1">
        <v>20</v>
      </c>
      <c r="B21" t="s">
        <v>2</v>
      </c>
      <c r="C21">
        <v>5</v>
      </c>
      <c r="M21" s="1">
        <v>20</v>
      </c>
      <c r="N21" t="s">
        <v>2</v>
      </c>
      <c r="V21">
        <v>20</v>
      </c>
      <c r="W21" t="s">
        <v>2</v>
      </c>
      <c r="AE21" t="s">
        <v>2</v>
      </c>
      <c r="AL21" t="s">
        <v>2</v>
      </c>
      <c r="AS21" t="s">
        <v>2</v>
      </c>
      <c r="BA21" t="s">
        <v>2</v>
      </c>
      <c r="BL21" t="s">
        <v>1</v>
      </c>
      <c r="BQ21" t="s">
        <v>2</v>
      </c>
    </row>
    <row r="22" spans="1:69" x14ac:dyDescent="0.25">
      <c r="A22" s="1">
        <v>21</v>
      </c>
      <c r="B22" t="s">
        <v>2</v>
      </c>
      <c r="C22">
        <v>5</v>
      </c>
      <c r="M22" s="1">
        <v>21</v>
      </c>
      <c r="N22" t="s">
        <v>2</v>
      </c>
      <c r="V22">
        <v>21</v>
      </c>
      <c r="W22" t="s">
        <v>2</v>
      </c>
      <c r="AE22" t="s">
        <v>2</v>
      </c>
      <c r="AL22" t="s">
        <v>2</v>
      </c>
      <c r="AS22" t="s">
        <v>2</v>
      </c>
      <c r="BA22" t="s">
        <v>2</v>
      </c>
      <c r="BL22" t="s">
        <v>14</v>
      </c>
      <c r="BQ22" t="s">
        <v>2</v>
      </c>
    </row>
    <row r="23" spans="1:69" x14ac:dyDescent="0.25">
      <c r="A23" s="1">
        <v>22</v>
      </c>
      <c r="B23">
        <v>103</v>
      </c>
      <c r="C23">
        <v>3</v>
      </c>
      <c r="M23" s="1">
        <v>22</v>
      </c>
      <c r="N23" t="s">
        <v>2</v>
      </c>
      <c r="V23">
        <v>22</v>
      </c>
      <c r="W23" t="s">
        <v>2</v>
      </c>
      <c r="AE23" t="s">
        <v>2</v>
      </c>
      <c r="AL23" t="s">
        <v>2</v>
      </c>
      <c r="AS23" t="s">
        <v>2</v>
      </c>
      <c r="BA23" t="s">
        <v>2</v>
      </c>
      <c r="BL23" t="s">
        <v>12</v>
      </c>
      <c r="BQ23" t="s">
        <v>2</v>
      </c>
    </row>
    <row r="24" spans="1:69" x14ac:dyDescent="0.25">
      <c r="A24" s="1">
        <v>23</v>
      </c>
      <c r="B24" t="s">
        <v>2</v>
      </c>
      <c r="C24">
        <v>5</v>
      </c>
      <c r="M24" s="1">
        <v>23</v>
      </c>
      <c r="N24" t="s">
        <v>2</v>
      </c>
      <c r="V24">
        <v>23</v>
      </c>
      <c r="W24" t="s">
        <v>2</v>
      </c>
      <c r="AE24" t="s">
        <v>2</v>
      </c>
      <c r="AL24" t="s">
        <v>2</v>
      </c>
      <c r="AS24" t="s">
        <v>2</v>
      </c>
      <c r="BA24" t="s">
        <v>2</v>
      </c>
      <c r="BL24" t="s">
        <v>15</v>
      </c>
      <c r="BQ24" t="s">
        <v>2</v>
      </c>
    </row>
    <row r="25" spans="1:69" x14ac:dyDescent="0.25">
      <c r="A25" s="1">
        <v>24</v>
      </c>
      <c r="B25">
        <v>103</v>
      </c>
      <c r="C25">
        <v>3</v>
      </c>
      <c r="M25" s="1">
        <v>24</v>
      </c>
      <c r="N25" t="s">
        <v>2</v>
      </c>
      <c r="V25">
        <v>24</v>
      </c>
      <c r="W25" t="s">
        <v>2</v>
      </c>
      <c r="AE25" t="s">
        <v>2</v>
      </c>
      <c r="AL25" t="s">
        <v>2</v>
      </c>
      <c r="AS25" t="s">
        <v>2</v>
      </c>
      <c r="BA25" t="s">
        <v>2</v>
      </c>
      <c r="BL25" t="s">
        <v>14</v>
      </c>
      <c r="BQ25" t="s">
        <v>2</v>
      </c>
    </row>
    <row r="26" spans="1:69" x14ac:dyDescent="0.25">
      <c r="A26" s="1">
        <v>25</v>
      </c>
      <c r="B26" t="s">
        <v>2</v>
      </c>
      <c r="C26">
        <v>5</v>
      </c>
      <c r="M26" s="1">
        <v>25</v>
      </c>
      <c r="N26" t="s">
        <v>2</v>
      </c>
      <c r="V26">
        <v>25</v>
      </c>
      <c r="W26" t="s">
        <v>2</v>
      </c>
      <c r="AE26" t="s">
        <v>2</v>
      </c>
      <c r="AL26" t="s">
        <v>2</v>
      </c>
      <c r="AS26" t="s">
        <v>2</v>
      </c>
      <c r="BA26" t="s">
        <v>2</v>
      </c>
      <c r="BL26" t="s">
        <v>2</v>
      </c>
      <c r="BQ26" t="s">
        <v>2</v>
      </c>
    </row>
    <row r="27" spans="1:69" x14ac:dyDescent="0.25">
      <c r="A27" s="1">
        <v>26</v>
      </c>
      <c r="B27" t="s">
        <v>2</v>
      </c>
      <c r="C27">
        <v>5</v>
      </c>
      <c r="M27" s="1">
        <v>26</v>
      </c>
      <c r="N27" t="s">
        <v>2</v>
      </c>
      <c r="V27">
        <v>26</v>
      </c>
      <c r="W27" t="s">
        <v>2</v>
      </c>
      <c r="AE27" t="s">
        <v>2</v>
      </c>
      <c r="AL27" t="s">
        <v>2</v>
      </c>
      <c r="AS27" t="s">
        <v>2</v>
      </c>
      <c r="BA27" t="s">
        <v>2</v>
      </c>
      <c r="BL27" t="s">
        <v>12</v>
      </c>
      <c r="BQ27" t="s">
        <v>2</v>
      </c>
    </row>
    <row r="28" spans="1:69" x14ac:dyDescent="0.25">
      <c r="A28" s="1">
        <v>27</v>
      </c>
      <c r="B28" t="s">
        <v>2</v>
      </c>
      <c r="C28">
        <v>5</v>
      </c>
      <c r="M28" s="1">
        <v>27</v>
      </c>
      <c r="N28" t="s">
        <v>2</v>
      </c>
      <c r="V28">
        <v>27</v>
      </c>
      <c r="W28" t="s">
        <v>2</v>
      </c>
      <c r="AE28" t="s">
        <v>2</v>
      </c>
      <c r="AL28" t="s">
        <v>2</v>
      </c>
      <c r="AS28" t="s">
        <v>2</v>
      </c>
      <c r="BA28" t="s">
        <v>2</v>
      </c>
      <c r="BL28" t="s">
        <v>2</v>
      </c>
      <c r="BQ28" t="s">
        <v>2</v>
      </c>
    </row>
    <row r="29" spans="1:69" x14ac:dyDescent="0.25">
      <c r="A29" s="1">
        <v>28</v>
      </c>
      <c r="B29">
        <v>29.96</v>
      </c>
      <c r="C29">
        <v>4</v>
      </c>
      <c r="M29" s="1">
        <v>28</v>
      </c>
      <c r="N29" t="s">
        <v>2</v>
      </c>
      <c r="V29">
        <v>28</v>
      </c>
      <c r="W29" t="s">
        <v>2</v>
      </c>
      <c r="AE29" t="s">
        <v>2</v>
      </c>
      <c r="AL29" t="s">
        <v>2</v>
      </c>
      <c r="AS29" t="s">
        <v>2</v>
      </c>
      <c r="BA29" t="s">
        <v>2</v>
      </c>
      <c r="BL29" t="s">
        <v>14</v>
      </c>
      <c r="BQ29" t="s">
        <v>2</v>
      </c>
    </row>
    <row r="30" spans="1:69" x14ac:dyDescent="0.25">
      <c r="A30" s="1">
        <v>29</v>
      </c>
      <c r="B30">
        <v>74.900000000000006</v>
      </c>
      <c r="C30">
        <v>4</v>
      </c>
      <c r="M30" s="1">
        <v>29</v>
      </c>
      <c r="N30" t="s">
        <v>8</v>
      </c>
      <c r="V30">
        <v>29</v>
      </c>
      <c r="W30" t="s">
        <v>16</v>
      </c>
      <c r="AE30" t="s">
        <v>16</v>
      </c>
      <c r="AL30" t="s">
        <v>16</v>
      </c>
      <c r="AS30" t="s">
        <v>16</v>
      </c>
      <c r="BA30" t="s">
        <v>16</v>
      </c>
      <c r="BL30" t="s">
        <v>13</v>
      </c>
      <c r="BQ30" t="s">
        <v>16</v>
      </c>
    </row>
    <row r="31" spans="1:69" x14ac:dyDescent="0.25">
      <c r="A31" s="1">
        <v>30</v>
      </c>
      <c r="B31" t="s">
        <v>2</v>
      </c>
      <c r="C31">
        <v>5</v>
      </c>
      <c r="M31" s="1">
        <v>30</v>
      </c>
      <c r="N31" t="s">
        <v>2</v>
      </c>
      <c r="V31">
        <v>30</v>
      </c>
      <c r="W31" t="s">
        <v>2</v>
      </c>
      <c r="AE31" t="s">
        <v>2</v>
      </c>
      <c r="AL31" t="s">
        <v>2</v>
      </c>
      <c r="AS31" t="s">
        <v>2</v>
      </c>
      <c r="BA31" t="s">
        <v>2</v>
      </c>
      <c r="BL31" t="s">
        <v>15</v>
      </c>
      <c r="BQ31" t="s">
        <v>2</v>
      </c>
    </row>
    <row r="32" spans="1:69" x14ac:dyDescent="0.25">
      <c r="A32" s="1">
        <v>31</v>
      </c>
      <c r="B32" t="s">
        <v>2</v>
      </c>
      <c r="C32">
        <v>5</v>
      </c>
      <c r="M32" s="1">
        <v>31</v>
      </c>
      <c r="N32" t="s">
        <v>2</v>
      </c>
      <c r="V32">
        <v>31</v>
      </c>
      <c r="W32" t="s">
        <v>2</v>
      </c>
      <c r="AE32" t="s">
        <v>2</v>
      </c>
      <c r="AL32" t="s">
        <v>2</v>
      </c>
      <c r="AS32" t="s">
        <v>2</v>
      </c>
      <c r="BA32" t="s">
        <v>2</v>
      </c>
      <c r="BL32" t="s">
        <v>15</v>
      </c>
      <c r="BQ32" t="s">
        <v>2</v>
      </c>
    </row>
    <row r="33" spans="1:69" x14ac:dyDescent="0.25">
      <c r="A33" s="1">
        <v>32</v>
      </c>
      <c r="B33" t="s">
        <v>2</v>
      </c>
      <c r="C33">
        <v>5</v>
      </c>
      <c r="M33" s="1">
        <v>32</v>
      </c>
      <c r="N33" t="s">
        <v>2</v>
      </c>
      <c r="V33">
        <v>32</v>
      </c>
      <c r="W33" t="s">
        <v>2</v>
      </c>
      <c r="AE33" t="s">
        <v>2</v>
      </c>
      <c r="AL33" t="s">
        <v>2</v>
      </c>
      <c r="AS33" t="s">
        <v>2</v>
      </c>
      <c r="BA33" t="s">
        <v>2</v>
      </c>
      <c r="BL33" t="s">
        <v>15</v>
      </c>
      <c r="BQ33" t="s">
        <v>2</v>
      </c>
    </row>
    <row r="34" spans="1:69" x14ac:dyDescent="0.25">
      <c r="A34" s="1">
        <v>33</v>
      </c>
      <c r="B34" t="s">
        <v>2</v>
      </c>
      <c r="C34">
        <v>5</v>
      </c>
      <c r="M34" s="1">
        <v>33</v>
      </c>
      <c r="N34" t="s">
        <v>2</v>
      </c>
      <c r="V34">
        <v>33</v>
      </c>
      <c r="W34" t="s">
        <v>2</v>
      </c>
      <c r="AE34" t="s">
        <v>2</v>
      </c>
      <c r="AL34" t="s">
        <v>2</v>
      </c>
      <c r="AS34" t="s">
        <v>2</v>
      </c>
      <c r="BA34" t="s">
        <v>2</v>
      </c>
      <c r="BL34" t="s">
        <v>2</v>
      </c>
      <c r="BQ34" t="s">
        <v>2</v>
      </c>
    </row>
    <row r="35" spans="1:69" x14ac:dyDescent="0.25">
      <c r="A35" s="1">
        <v>34</v>
      </c>
      <c r="B35">
        <v>29.96</v>
      </c>
      <c r="C35">
        <v>4</v>
      </c>
      <c r="M35" s="1">
        <v>34</v>
      </c>
      <c r="N35" t="s">
        <v>2</v>
      </c>
      <c r="V35">
        <v>34</v>
      </c>
      <c r="W35" t="s">
        <v>2</v>
      </c>
      <c r="AE35" t="s">
        <v>2</v>
      </c>
      <c r="AL35" t="s">
        <v>2</v>
      </c>
      <c r="AS35" t="s">
        <v>2</v>
      </c>
      <c r="BA35" t="s">
        <v>2</v>
      </c>
      <c r="BL35" t="s">
        <v>12</v>
      </c>
      <c r="BQ35" t="s">
        <v>2</v>
      </c>
    </row>
    <row r="36" spans="1:69" x14ac:dyDescent="0.25">
      <c r="A36" s="1">
        <v>35</v>
      </c>
      <c r="B36" t="s">
        <v>1</v>
      </c>
      <c r="C36">
        <v>5</v>
      </c>
      <c r="M36" s="1">
        <v>35</v>
      </c>
      <c r="N36" t="s">
        <v>2</v>
      </c>
      <c r="V36">
        <v>35</v>
      </c>
      <c r="W36" t="s">
        <v>2</v>
      </c>
      <c r="AE36" t="s">
        <v>2</v>
      </c>
      <c r="AL36" t="s">
        <v>2</v>
      </c>
      <c r="AS36" t="s">
        <v>2</v>
      </c>
      <c r="BA36" t="s">
        <v>2</v>
      </c>
      <c r="BL36" t="s">
        <v>2</v>
      </c>
      <c r="BQ36" t="s">
        <v>2</v>
      </c>
    </row>
    <row r="37" spans="1:69" x14ac:dyDescent="0.25">
      <c r="A37" s="1">
        <v>36</v>
      </c>
      <c r="B37">
        <v>137</v>
      </c>
      <c r="C37">
        <v>3</v>
      </c>
      <c r="M37" s="1">
        <v>36</v>
      </c>
      <c r="N37" t="s">
        <v>2</v>
      </c>
      <c r="V37">
        <v>36</v>
      </c>
      <c r="W37" t="s">
        <v>2</v>
      </c>
      <c r="AE37" t="s">
        <v>2</v>
      </c>
      <c r="AL37" t="s">
        <v>2</v>
      </c>
      <c r="AS37" t="s">
        <v>2</v>
      </c>
      <c r="BA37" t="s">
        <v>2</v>
      </c>
      <c r="BL37" t="s">
        <v>12</v>
      </c>
      <c r="BQ37" t="s">
        <v>2</v>
      </c>
    </row>
    <row r="38" spans="1:69" x14ac:dyDescent="0.25">
      <c r="A38" s="1">
        <v>37</v>
      </c>
      <c r="B38" t="s">
        <v>2</v>
      </c>
      <c r="C38">
        <v>5</v>
      </c>
      <c r="M38" s="1">
        <v>37</v>
      </c>
      <c r="N38" t="s">
        <v>2</v>
      </c>
      <c r="V38">
        <v>37</v>
      </c>
      <c r="W38" t="s">
        <v>2</v>
      </c>
      <c r="AE38" t="s">
        <v>2</v>
      </c>
      <c r="AL38" t="s">
        <v>2</v>
      </c>
      <c r="AS38" t="s">
        <v>2</v>
      </c>
      <c r="BA38" t="s">
        <v>2</v>
      </c>
      <c r="BL38" t="s">
        <v>12</v>
      </c>
      <c r="BQ38" t="s">
        <v>2</v>
      </c>
    </row>
    <row r="39" spans="1:69" x14ac:dyDescent="0.25">
      <c r="A39" s="1">
        <v>38</v>
      </c>
      <c r="B39">
        <v>112.35</v>
      </c>
      <c r="C39">
        <v>3</v>
      </c>
      <c r="M39" s="1">
        <v>38</v>
      </c>
      <c r="N39" t="s">
        <v>2</v>
      </c>
      <c r="V39">
        <v>38</v>
      </c>
      <c r="W39" t="s">
        <v>2</v>
      </c>
      <c r="AE39" t="s">
        <v>2</v>
      </c>
      <c r="AL39" t="s">
        <v>2</v>
      </c>
      <c r="AS39" t="s">
        <v>2</v>
      </c>
      <c r="BA39" t="s">
        <v>2</v>
      </c>
      <c r="BL39" t="s">
        <v>12</v>
      </c>
      <c r="BQ39" t="s">
        <v>2</v>
      </c>
    </row>
    <row r="40" spans="1:69" x14ac:dyDescent="0.25">
      <c r="A40" s="1">
        <v>39</v>
      </c>
      <c r="B40" t="s">
        <v>2</v>
      </c>
      <c r="C40">
        <v>5</v>
      </c>
      <c r="M40" s="1">
        <v>39</v>
      </c>
      <c r="N40" t="s">
        <v>2</v>
      </c>
      <c r="V40">
        <v>39</v>
      </c>
      <c r="W40" t="s">
        <v>2</v>
      </c>
      <c r="AE40" t="s">
        <v>2</v>
      </c>
      <c r="AL40" t="s">
        <v>2</v>
      </c>
      <c r="AS40" t="s">
        <v>2</v>
      </c>
      <c r="BA40" t="s">
        <v>2</v>
      </c>
      <c r="BL40" t="s">
        <v>12</v>
      </c>
      <c r="BQ40" t="s">
        <v>2</v>
      </c>
    </row>
    <row r="41" spans="1:69" x14ac:dyDescent="0.25">
      <c r="A41" s="1">
        <v>40</v>
      </c>
      <c r="B41">
        <v>236</v>
      </c>
      <c r="C41">
        <v>3</v>
      </c>
      <c r="M41" s="1">
        <v>40</v>
      </c>
      <c r="N41" t="s">
        <v>2</v>
      </c>
      <c r="V41">
        <v>40</v>
      </c>
      <c r="W41" t="s">
        <v>2</v>
      </c>
      <c r="AE41" t="s">
        <v>2</v>
      </c>
      <c r="AL41" t="s">
        <v>2</v>
      </c>
      <c r="AS41" t="s">
        <v>2</v>
      </c>
      <c r="BA41" t="s">
        <v>2</v>
      </c>
      <c r="BL41" t="s">
        <v>2</v>
      </c>
      <c r="BQ41" t="s">
        <v>2</v>
      </c>
    </row>
    <row r="42" spans="1:69" x14ac:dyDescent="0.25">
      <c r="A42" s="1">
        <v>41</v>
      </c>
      <c r="B42" t="s">
        <v>1</v>
      </c>
      <c r="C42">
        <v>5</v>
      </c>
      <c r="M42" s="1">
        <v>41</v>
      </c>
      <c r="N42" t="s">
        <v>2</v>
      </c>
      <c r="V42">
        <v>41</v>
      </c>
      <c r="W42" t="s">
        <v>2</v>
      </c>
      <c r="AE42" t="s">
        <v>2</v>
      </c>
      <c r="AL42" t="s">
        <v>2</v>
      </c>
      <c r="AS42" t="s">
        <v>2</v>
      </c>
      <c r="BA42" t="s">
        <v>2</v>
      </c>
      <c r="BL42" t="s">
        <v>12</v>
      </c>
      <c r="BQ42" t="s">
        <v>2</v>
      </c>
    </row>
    <row r="43" spans="1:69" x14ac:dyDescent="0.25">
      <c r="A43" s="1">
        <v>42</v>
      </c>
      <c r="B43" t="s">
        <v>2</v>
      </c>
      <c r="C43">
        <v>5</v>
      </c>
      <c r="M43" s="1">
        <v>42</v>
      </c>
      <c r="N43" t="s">
        <v>2</v>
      </c>
      <c r="V43">
        <v>42</v>
      </c>
      <c r="W43" t="s">
        <v>2</v>
      </c>
      <c r="AE43" t="s">
        <v>2</v>
      </c>
      <c r="AL43" t="s">
        <v>2</v>
      </c>
      <c r="AS43" t="s">
        <v>2</v>
      </c>
      <c r="BA43" t="s">
        <v>2</v>
      </c>
      <c r="BL43" t="s">
        <v>14</v>
      </c>
      <c r="BQ43" t="s">
        <v>2</v>
      </c>
    </row>
    <row r="44" spans="1:69" x14ac:dyDescent="0.25">
      <c r="A44" s="1">
        <v>43</v>
      </c>
      <c r="B44">
        <v>59</v>
      </c>
      <c r="C44">
        <v>4</v>
      </c>
      <c r="M44" s="1">
        <v>43</v>
      </c>
      <c r="N44" t="s">
        <v>2</v>
      </c>
      <c r="V44">
        <v>43</v>
      </c>
      <c r="W44" t="s">
        <v>2</v>
      </c>
      <c r="AE44" t="s">
        <v>2</v>
      </c>
      <c r="AL44" t="s">
        <v>2</v>
      </c>
      <c r="AS44" t="s">
        <v>2</v>
      </c>
      <c r="BA44" t="s">
        <v>2</v>
      </c>
      <c r="BL44" t="s">
        <v>12</v>
      </c>
      <c r="BQ44" t="s">
        <v>2</v>
      </c>
    </row>
    <row r="45" spans="1:69" x14ac:dyDescent="0.25">
      <c r="A45" s="1">
        <v>44</v>
      </c>
      <c r="B45" t="s">
        <v>1</v>
      </c>
      <c r="C45">
        <v>5</v>
      </c>
      <c r="M45" s="1">
        <v>44</v>
      </c>
      <c r="N45" t="s">
        <v>2</v>
      </c>
      <c r="V45">
        <v>44</v>
      </c>
      <c r="W45" t="s">
        <v>2</v>
      </c>
      <c r="AE45" t="s">
        <v>2</v>
      </c>
      <c r="AL45" t="s">
        <v>2</v>
      </c>
      <c r="AS45" t="s">
        <v>2</v>
      </c>
      <c r="BA45" t="s">
        <v>2</v>
      </c>
      <c r="BL45" t="s">
        <v>12</v>
      </c>
      <c r="BQ45" t="s">
        <v>2</v>
      </c>
    </row>
    <row r="46" spans="1:69" x14ac:dyDescent="0.25">
      <c r="A46" s="1">
        <v>45</v>
      </c>
      <c r="B46" t="s">
        <v>1</v>
      </c>
      <c r="C46">
        <v>5</v>
      </c>
      <c r="M46" s="1">
        <v>45</v>
      </c>
      <c r="N46" t="s">
        <v>2</v>
      </c>
      <c r="V46">
        <v>45</v>
      </c>
      <c r="W46" t="s">
        <v>2</v>
      </c>
      <c r="AE46" t="s">
        <v>2</v>
      </c>
      <c r="AL46" t="s">
        <v>2</v>
      </c>
      <c r="AS46" t="s">
        <v>2</v>
      </c>
      <c r="BA46" t="s">
        <v>2</v>
      </c>
      <c r="BL46" t="s">
        <v>12</v>
      </c>
      <c r="BQ46" t="s">
        <v>2</v>
      </c>
    </row>
    <row r="47" spans="1:69" x14ac:dyDescent="0.25">
      <c r="A47" s="1">
        <v>46</v>
      </c>
      <c r="B47">
        <v>187.25</v>
      </c>
      <c r="C47">
        <v>3</v>
      </c>
      <c r="M47" s="1">
        <v>46</v>
      </c>
      <c r="N47" t="s">
        <v>2</v>
      </c>
      <c r="V47">
        <v>46</v>
      </c>
      <c r="W47" t="s">
        <v>2</v>
      </c>
      <c r="AE47" t="s">
        <v>2</v>
      </c>
      <c r="AL47" t="s">
        <v>2</v>
      </c>
      <c r="AS47" t="s">
        <v>2</v>
      </c>
      <c r="BA47" t="s">
        <v>2</v>
      </c>
      <c r="BL47" t="s">
        <v>14</v>
      </c>
      <c r="BQ47" t="s">
        <v>2</v>
      </c>
    </row>
    <row r="48" spans="1:69" x14ac:dyDescent="0.25">
      <c r="A48" s="1">
        <v>47</v>
      </c>
      <c r="B48">
        <v>47</v>
      </c>
      <c r="C48">
        <v>4</v>
      </c>
      <c r="M48" s="1">
        <v>47</v>
      </c>
      <c r="N48" t="s">
        <v>2</v>
      </c>
      <c r="V48">
        <v>47</v>
      </c>
      <c r="W48" t="s">
        <v>2</v>
      </c>
      <c r="AE48" t="s">
        <v>2</v>
      </c>
      <c r="AL48" t="s">
        <v>2</v>
      </c>
      <c r="AS48" t="s">
        <v>2</v>
      </c>
      <c r="BA48" t="s">
        <v>2</v>
      </c>
      <c r="BL48" t="s">
        <v>12</v>
      </c>
      <c r="BQ48" t="s">
        <v>2</v>
      </c>
    </row>
    <row r="49" spans="1:69" x14ac:dyDescent="0.25">
      <c r="A49" s="1">
        <v>48</v>
      </c>
      <c r="B49">
        <v>93.63</v>
      </c>
      <c r="C49">
        <v>4</v>
      </c>
      <c r="M49" s="1">
        <v>48</v>
      </c>
      <c r="N49" t="s">
        <v>2</v>
      </c>
      <c r="V49">
        <v>48</v>
      </c>
      <c r="W49" t="s">
        <v>2</v>
      </c>
      <c r="AE49" t="s">
        <v>2</v>
      </c>
      <c r="AL49" t="s">
        <v>2</v>
      </c>
      <c r="AS49" t="s">
        <v>2</v>
      </c>
      <c r="BA49" t="s">
        <v>2</v>
      </c>
      <c r="BL49" t="s">
        <v>12</v>
      </c>
      <c r="BQ49" t="s">
        <v>2</v>
      </c>
    </row>
    <row r="50" spans="1:69" x14ac:dyDescent="0.25">
      <c r="A50" s="1">
        <v>49</v>
      </c>
      <c r="B50">
        <v>74.900000000000006</v>
      </c>
      <c r="C50">
        <v>4</v>
      </c>
      <c r="M50" s="1">
        <v>49</v>
      </c>
      <c r="N50" t="s">
        <v>2</v>
      </c>
      <c r="V50">
        <v>49</v>
      </c>
      <c r="W50" t="s">
        <v>2</v>
      </c>
      <c r="AE50" t="s">
        <v>2</v>
      </c>
      <c r="AL50" t="s">
        <v>2</v>
      </c>
      <c r="AS50" t="s">
        <v>2</v>
      </c>
      <c r="BA50" t="s">
        <v>2</v>
      </c>
      <c r="BL50" t="s">
        <v>14</v>
      </c>
      <c r="BQ50" t="s">
        <v>2</v>
      </c>
    </row>
    <row r="51" spans="1:69" x14ac:dyDescent="0.25">
      <c r="A51" s="1">
        <v>50</v>
      </c>
      <c r="B51">
        <v>93.63</v>
      </c>
      <c r="C51">
        <v>4</v>
      </c>
      <c r="M51" s="1">
        <v>50</v>
      </c>
      <c r="N51" t="s">
        <v>2</v>
      </c>
      <c r="V51">
        <v>50</v>
      </c>
      <c r="W51" t="s">
        <v>2</v>
      </c>
      <c r="AE51" t="s">
        <v>2</v>
      </c>
      <c r="AL51" t="s">
        <v>2</v>
      </c>
      <c r="AS51" t="s">
        <v>2</v>
      </c>
      <c r="BA51" t="s">
        <v>2</v>
      </c>
      <c r="BL51" t="s">
        <v>14</v>
      </c>
      <c r="BQ51" t="s">
        <v>2</v>
      </c>
    </row>
    <row r="52" spans="1:69" x14ac:dyDescent="0.25">
      <c r="A52" s="1">
        <v>51</v>
      </c>
      <c r="B52" t="s">
        <v>1</v>
      </c>
      <c r="C52">
        <v>5</v>
      </c>
      <c r="M52" s="1">
        <v>51</v>
      </c>
      <c r="N52" t="s">
        <v>2</v>
      </c>
      <c r="V52">
        <v>51</v>
      </c>
      <c r="W52" t="s">
        <v>2</v>
      </c>
      <c r="AE52" t="s">
        <v>2</v>
      </c>
      <c r="AL52" t="s">
        <v>2</v>
      </c>
      <c r="AS52" t="s">
        <v>2</v>
      </c>
      <c r="BA52" t="s">
        <v>2</v>
      </c>
      <c r="BL52" t="s">
        <v>14</v>
      </c>
      <c r="BQ52" t="s">
        <v>2</v>
      </c>
    </row>
  </sheetData>
  <mergeCells count="14">
    <mergeCell ref="AA8:AB8"/>
    <mergeCell ref="E3:F3"/>
    <mergeCell ref="E4:F4"/>
    <mergeCell ref="E5:F5"/>
    <mergeCell ref="E6:F6"/>
    <mergeCell ref="E7:F7"/>
    <mergeCell ref="Q5:R5"/>
    <mergeCell ref="Q4:R4"/>
    <mergeCell ref="Q3:R3"/>
    <mergeCell ref="AA3:AB3"/>
    <mergeCell ref="AA4:AB4"/>
    <mergeCell ref="AA5:AB5"/>
    <mergeCell ref="AA6:AB6"/>
    <mergeCell ref="AA7:AB7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Survery Results</vt:lpstr>
      <vt:lpstr>Raw Data</vt:lpstr>
    </vt:vector>
  </TitlesOfParts>
  <Company>MSU-Northern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Randy Maglinao</dc:creator>
  <cp:lastModifiedBy>Lyon, Taylor</cp:lastModifiedBy>
  <dcterms:created xsi:type="dcterms:W3CDTF">2013-10-30T20:19:51Z</dcterms:created>
  <dcterms:modified xsi:type="dcterms:W3CDTF">2013-11-19T18:17:23Z</dcterms:modified>
</cp:coreProperties>
</file>