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12180" yWindow="0" windowWidth="25600" windowHeight="16600" tabRatio="500"/>
  </bookViews>
  <sheets>
    <sheet name="Sheet1" sheetId="1" r:id="rId1"/>
    <sheet name="2012 measurements" sheetId="2" r:id="rId2"/>
    <sheet name="2013 measurements" sheetId="3" r:id="rId3"/>
  </sheets>
  <externalReferences>
    <externalReference r:id="rId4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7" i="1" l="1"/>
  <c r="K38" i="1"/>
  <c r="K39" i="1"/>
  <c r="K40" i="1"/>
  <c r="K41" i="1"/>
  <c r="K36" i="1"/>
  <c r="D24" i="3"/>
  <c r="B34" i="3"/>
  <c r="C34" i="3"/>
  <c r="D34" i="3"/>
  <c r="D21" i="3"/>
  <c r="B33" i="3"/>
  <c r="C33" i="3"/>
  <c r="D33" i="3"/>
  <c r="D17" i="3"/>
  <c r="D18" i="3"/>
  <c r="B32" i="3"/>
  <c r="C32" i="3"/>
  <c r="D32" i="3"/>
  <c r="B31" i="3"/>
  <c r="C31" i="3"/>
  <c r="D31" i="3"/>
  <c r="B30" i="3"/>
  <c r="C30" i="3"/>
  <c r="D30" i="3"/>
  <c r="B29" i="3"/>
  <c r="C29" i="3"/>
  <c r="D29" i="3"/>
  <c r="B28" i="3"/>
  <c r="C28" i="3"/>
  <c r="D28" i="3"/>
  <c r="F24" i="3"/>
  <c r="J23" i="3"/>
  <c r="K23" i="3"/>
  <c r="L23" i="3"/>
  <c r="M23" i="3"/>
  <c r="F23" i="3"/>
  <c r="J22" i="3"/>
  <c r="K22" i="3"/>
  <c r="L22" i="3"/>
  <c r="M22" i="3"/>
  <c r="F22" i="3"/>
  <c r="J21" i="3"/>
  <c r="K21" i="3"/>
  <c r="L21" i="3"/>
  <c r="M21" i="3"/>
  <c r="F21" i="3"/>
  <c r="J20" i="3"/>
  <c r="K20" i="3"/>
  <c r="L20" i="3"/>
  <c r="M20" i="3"/>
  <c r="F20" i="3"/>
  <c r="J19" i="3"/>
  <c r="K19" i="3"/>
  <c r="L19" i="3"/>
  <c r="M19" i="3"/>
  <c r="F19" i="3"/>
  <c r="J18" i="3"/>
  <c r="K18" i="3"/>
  <c r="L18" i="3"/>
  <c r="M18" i="3"/>
  <c r="F18" i="3"/>
  <c r="J17" i="3"/>
  <c r="K17" i="3"/>
  <c r="L17" i="3"/>
  <c r="F17" i="3"/>
  <c r="F16" i="3"/>
  <c r="F15" i="3"/>
  <c r="F14" i="3"/>
  <c r="F13" i="3"/>
  <c r="F12" i="3"/>
  <c r="F11" i="3"/>
  <c r="F10" i="3"/>
  <c r="F9" i="3"/>
  <c r="F8" i="3"/>
  <c r="F7" i="3"/>
  <c r="F6" i="3"/>
  <c r="J60" i="2"/>
  <c r="K60" i="2"/>
  <c r="L60" i="2"/>
  <c r="J59" i="2"/>
  <c r="K59" i="2"/>
  <c r="L59" i="2"/>
  <c r="J58" i="2"/>
  <c r="K58" i="2"/>
  <c r="L58" i="2"/>
  <c r="J57" i="2"/>
  <c r="K57" i="2"/>
  <c r="L57" i="2"/>
  <c r="J56" i="2"/>
  <c r="K56" i="2"/>
  <c r="L56" i="2"/>
  <c r="J55" i="2"/>
  <c r="K55" i="2"/>
  <c r="L55" i="2"/>
  <c r="J54" i="2"/>
  <c r="K54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J48" i="2"/>
  <c r="F48" i="2"/>
  <c r="J47" i="2"/>
  <c r="F47" i="2"/>
  <c r="J46" i="2"/>
  <c r="F46" i="2"/>
  <c r="J45" i="2"/>
  <c r="F45" i="2"/>
  <c r="J42" i="2"/>
  <c r="J43" i="2"/>
  <c r="J44" i="2"/>
  <c r="M44" i="2"/>
  <c r="L44" i="2"/>
  <c r="K44" i="2"/>
  <c r="F44" i="2"/>
  <c r="F43" i="2"/>
  <c r="F42" i="2"/>
  <c r="J41" i="2"/>
  <c r="F41" i="2"/>
  <c r="J40" i="2"/>
  <c r="F40" i="2"/>
  <c r="J35" i="2"/>
  <c r="J36" i="2"/>
  <c r="J37" i="2"/>
  <c r="J38" i="2"/>
  <c r="J39" i="2"/>
  <c r="M39" i="2"/>
  <c r="L39" i="2"/>
  <c r="K39" i="2"/>
  <c r="F39" i="2"/>
  <c r="F38" i="2"/>
  <c r="F37" i="2"/>
  <c r="F36" i="2"/>
  <c r="F35" i="2"/>
  <c r="J34" i="2"/>
  <c r="F34" i="2"/>
  <c r="J33" i="2"/>
  <c r="F33" i="2"/>
  <c r="J32" i="2"/>
  <c r="F32" i="2"/>
  <c r="J29" i="2"/>
  <c r="J30" i="2"/>
  <c r="J31" i="2"/>
  <c r="M31" i="2"/>
  <c r="L31" i="2"/>
  <c r="K31" i="2"/>
  <c r="F31" i="2"/>
  <c r="F30" i="2"/>
  <c r="F29" i="2"/>
  <c r="J28" i="2"/>
  <c r="F28" i="2"/>
  <c r="J27" i="2"/>
  <c r="F27" i="2"/>
  <c r="J26" i="2"/>
  <c r="F26" i="2"/>
  <c r="J25" i="2"/>
  <c r="F25" i="2"/>
  <c r="J21" i="2"/>
  <c r="J22" i="2"/>
  <c r="J23" i="2"/>
  <c r="J24" i="2"/>
  <c r="M24" i="2"/>
  <c r="L24" i="2"/>
  <c r="K24" i="2"/>
  <c r="F24" i="2"/>
  <c r="F23" i="2"/>
  <c r="F22" i="2"/>
  <c r="F21" i="2"/>
  <c r="J20" i="2"/>
  <c r="F20" i="2"/>
  <c r="J19" i="2"/>
  <c r="F19" i="2"/>
  <c r="J15" i="2"/>
  <c r="J16" i="2"/>
  <c r="J17" i="2"/>
  <c r="J18" i="2"/>
  <c r="M18" i="2"/>
  <c r="L18" i="2"/>
  <c r="K18" i="2"/>
  <c r="F18" i="2"/>
  <c r="F17" i="2"/>
  <c r="F16" i="2"/>
  <c r="F15" i="2"/>
  <c r="J13" i="2"/>
  <c r="J14" i="2"/>
  <c r="M14" i="2"/>
  <c r="L14" i="2"/>
  <c r="K14" i="2"/>
  <c r="F14" i="2"/>
  <c r="F13" i="2"/>
  <c r="J12" i="2"/>
  <c r="F12" i="2"/>
  <c r="J10" i="2"/>
  <c r="F10" i="2"/>
  <c r="J9" i="2"/>
  <c r="F9" i="2"/>
  <c r="J6" i="2"/>
  <c r="J7" i="2"/>
  <c r="J8" i="2"/>
  <c r="M8" i="2"/>
  <c r="L8" i="2"/>
  <c r="K8" i="2"/>
  <c r="F8" i="2"/>
  <c r="F7" i="2"/>
  <c r="F6" i="2"/>
</calcChain>
</file>

<file path=xl/sharedStrings.xml><?xml version="1.0" encoding="utf-8"?>
<sst xmlns="http://schemas.openxmlformats.org/spreadsheetml/2006/main" count="291" uniqueCount="59">
  <si>
    <t>Sampled 6 weeks after planting</t>
  </si>
  <si>
    <t>Biomass measurements</t>
  </si>
  <si>
    <t>2 1'x1' grids</t>
  </si>
  <si>
    <t>SITE</t>
  </si>
  <si>
    <t>NUMBER</t>
  </si>
  <si>
    <t>Type</t>
  </si>
  <si>
    <t>Cover crop mass (g)</t>
  </si>
  <si>
    <t>Weed mass (g)</t>
  </si>
  <si>
    <t>Total mass (g)</t>
  </si>
  <si>
    <t xml:space="preserve">MARYLAND </t>
  </si>
  <si>
    <t>C</t>
  </si>
  <si>
    <t>AVG CC</t>
  </si>
  <si>
    <t>AVG W</t>
  </si>
  <si>
    <t>AVG T</t>
  </si>
  <si>
    <t xml:space="preserve">HAB </t>
  </si>
  <si>
    <t>ALD E</t>
  </si>
  <si>
    <t>ALD W</t>
  </si>
  <si>
    <t>OLIVER</t>
  </si>
  <si>
    <t>CC</t>
  </si>
  <si>
    <t>CNC</t>
  </si>
  <si>
    <t xml:space="preserve">OLIVER </t>
  </si>
  <si>
    <t>OPC</t>
  </si>
  <si>
    <t>OPNC</t>
  </si>
  <si>
    <t>MARYLAND</t>
  </si>
  <si>
    <t>RVC</t>
  </si>
  <si>
    <t>RVNC</t>
  </si>
  <si>
    <t>Treatment</t>
  </si>
  <si>
    <t>AVG Weed</t>
  </si>
  <si>
    <t>AVG Total</t>
  </si>
  <si>
    <t>Compost</t>
  </si>
  <si>
    <t>Clover C</t>
  </si>
  <si>
    <t>Clover NC</t>
  </si>
  <si>
    <t>Oats Peas C</t>
  </si>
  <si>
    <t>Oats Peas NC</t>
  </si>
  <si>
    <t>Rye Vetch C</t>
  </si>
  <si>
    <t>Rye Vetch NC</t>
  </si>
  <si>
    <t>% weed total</t>
  </si>
  <si>
    <t>% cc total</t>
  </si>
  <si>
    <t>2012 - six weeks after planting</t>
  </si>
  <si>
    <t>Cover (1" x 1" grid) (grams)</t>
  </si>
  <si>
    <t>Cover 1 x 1 (lbs.)</t>
  </si>
  <si>
    <t>AVG CC - acre</t>
  </si>
  <si>
    <t>lbs. N in green manure per acre</t>
  </si>
  <si>
    <t>453.592 grams per lb</t>
  </si>
  <si>
    <t>weighed 10/10/13</t>
  </si>
  <si>
    <t>dried after harvest - 2 days @ 125 degrees F</t>
  </si>
  <si>
    <t>sampled before weed regrowth in spring</t>
  </si>
  <si>
    <t>Habitat sampled 5/1/13</t>
  </si>
  <si>
    <t>Maryland sampled 5/7/13</t>
  </si>
  <si>
    <t xml:space="preserve">HABITAT </t>
  </si>
  <si>
    <t>HABITAT</t>
  </si>
  <si>
    <t>Biomass data</t>
  </si>
  <si>
    <t>Total growth -lbs./ acre</t>
  </si>
  <si>
    <t>LBS/ACRE 2012</t>
  </si>
  <si>
    <t>LBS/ACRE 2013</t>
  </si>
  <si>
    <t>sampled October 2012 - 6 weeks after planting</t>
  </si>
  <si>
    <t>sampled May 2013</t>
  </si>
  <si>
    <t>lbs. N per acre</t>
  </si>
  <si>
    <t>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</si>
</sst>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Verdana"/>
    </font>
    <font>
      <sz val="10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NumberFormat="1"/>
    <xf numFmtId="0" fontId="2" fillId="0" borderId="0" xfId="0" applyNumberFormat="1" applyFont="1"/>
    <xf numFmtId="0" fontId="2" fillId="0" borderId="0" xfId="0" applyFont="1"/>
    <xf numFmtId="49" fontId="0" fillId="0" borderId="0" xfId="0" applyNumberFormat="1"/>
    <xf numFmtId="0" fontId="0" fillId="0" borderId="1" xfId="0" applyBorder="1"/>
    <xf numFmtId="0" fontId="2" fillId="0" borderId="1" xfId="0" applyFont="1" applyBorder="1"/>
    <xf numFmtId="49" fontId="2" fillId="0" borderId="1" xfId="0" applyNumberFormat="1" applyFont="1" applyBorder="1"/>
    <xf numFmtId="0" fontId="3" fillId="0" borderId="0" xfId="0" applyFont="1"/>
    <xf numFmtId="0" fontId="1" fillId="0" borderId="0" xfId="0" applyFont="1"/>
    <xf numFmtId="17" fontId="0" fillId="0" borderId="0" xfId="0" applyNumberFormat="1"/>
  </cellXfs>
  <cellStyles count="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LBS/ACRE 2012</c:v>
                </c:pt>
              </c:strCache>
            </c:strRef>
          </c:tx>
          <c:invertIfNegative val="0"/>
          <c:errBars>
            <c:errBarType val="both"/>
            <c:errValType val="stdErr"/>
            <c:noEndCap val="0"/>
          </c:errBars>
          <c:cat>
            <c:strRef>
              <c:f>Sheet1!$A$6:$A$11</c:f>
              <c:strCache>
                <c:ptCount val="6"/>
                <c:pt idx="0">
                  <c:v>C</c:v>
                </c:pt>
                <c:pt idx="1">
                  <c:v>CNC</c:v>
                </c:pt>
                <c:pt idx="2">
                  <c:v>OPC</c:v>
                </c:pt>
                <c:pt idx="3">
                  <c:v>OPNC</c:v>
                </c:pt>
                <c:pt idx="4">
                  <c:v>RVC</c:v>
                </c:pt>
                <c:pt idx="5">
                  <c:v>RVNC</c:v>
                </c:pt>
              </c:strCache>
            </c:strRef>
          </c:cat>
          <c:val>
            <c:numRef>
              <c:f>Sheet1!$B$6:$B$11</c:f>
              <c:numCache>
                <c:formatCode>General</c:formatCode>
                <c:ptCount val="6"/>
                <c:pt idx="0">
                  <c:v>0.0</c:v>
                </c:pt>
                <c:pt idx="1">
                  <c:v>68.18000000000001</c:v>
                </c:pt>
                <c:pt idx="2">
                  <c:v>186.3</c:v>
                </c:pt>
                <c:pt idx="3">
                  <c:v>135.4</c:v>
                </c:pt>
                <c:pt idx="4">
                  <c:v>196.87</c:v>
                </c:pt>
                <c:pt idx="5">
                  <c:v>233.36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2375672"/>
        <c:axId val="-2146107240"/>
      </c:barChart>
      <c:catAx>
        <c:axId val="2112375672"/>
        <c:scaling>
          <c:orientation val="minMax"/>
        </c:scaling>
        <c:delete val="0"/>
        <c:axPos val="b"/>
        <c:majorTickMark val="out"/>
        <c:minorTickMark val="none"/>
        <c:tickLblPos val="nextTo"/>
        <c:crossAx val="-2146107240"/>
        <c:crosses val="autoZero"/>
        <c:auto val="1"/>
        <c:lblAlgn val="ctr"/>
        <c:lblOffset val="100"/>
        <c:noMultiLvlLbl val="0"/>
      </c:catAx>
      <c:valAx>
        <c:axId val="-2146107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23756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Sheet1!$I$6</c:f>
              <c:strCache>
                <c:ptCount val="1"/>
                <c:pt idx="0">
                  <c:v>LBS/ACRE 2013</c:v>
                </c:pt>
              </c:strCache>
            </c:strRef>
          </c:tx>
          <c:invertIfNegative val="0"/>
          <c:errBars>
            <c:errBarType val="both"/>
            <c:errValType val="stdErr"/>
            <c:noEndCap val="0"/>
          </c:errBars>
          <c:cat>
            <c:strRef>
              <c:f>Sheet1!$H$7:$H$12</c:f>
              <c:strCache>
                <c:ptCount val="6"/>
                <c:pt idx="0">
                  <c:v>C</c:v>
                </c:pt>
                <c:pt idx="1">
                  <c:v>CNC</c:v>
                </c:pt>
                <c:pt idx="2">
                  <c:v>OPC</c:v>
                </c:pt>
                <c:pt idx="3">
                  <c:v>OPNC</c:v>
                </c:pt>
                <c:pt idx="4">
                  <c:v>RVC</c:v>
                </c:pt>
                <c:pt idx="5">
                  <c:v>RVNC</c:v>
                </c:pt>
              </c:strCache>
            </c:strRef>
          </c:cat>
          <c:val>
            <c:numRef>
              <c:f>Sheet1!$I$7:$I$12</c:f>
              <c:numCache>
                <c:formatCode>General</c:formatCode>
                <c:ptCount val="6"/>
                <c:pt idx="0">
                  <c:v>5.12</c:v>
                </c:pt>
                <c:pt idx="1">
                  <c:v>20.64</c:v>
                </c:pt>
                <c:pt idx="2">
                  <c:v>714.8099999999999</c:v>
                </c:pt>
                <c:pt idx="3">
                  <c:v>1647.29</c:v>
                </c:pt>
                <c:pt idx="4">
                  <c:v>1607.27</c:v>
                </c:pt>
                <c:pt idx="5">
                  <c:v>835.17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2415720"/>
        <c:axId val="2112418152"/>
      </c:barChart>
      <c:catAx>
        <c:axId val="2112415720"/>
        <c:scaling>
          <c:orientation val="minMax"/>
        </c:scaling>
        <c:delete val="0"/>
        <c:axPos val="b"/>
        <c:majorTickMark val="out"/>
        <c:minorTickMark val="none"/>
        <c:tickLblPos val="nextTo"/>
        <c:crossAx val="2112418152"/>
        <c:crosses val="autoZero"/>
        <c:auto val="1"/>
        <c:lblAlgn val="ctr"/>
        <c:lblOffset val="100"/>
        <c:noMultiLvlLbl val="0"/>
      </c:catAx>
      <c:valAx>
        <c:axId val="2112418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2415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Sheet1!$B$34</c:f>
              <c:strCache>
                <c:ptCount val="1"/>
                <c:pt idx="0">
                  <c:v>lbs. N per acre</c:v>
                </c:pt>
              </c:strCache>
            </c:strRef>
          </c:tx>
          <c:invertIfNegative val="0"/>
          <c:errBars>
            <c:errBarType val="both"/>
            <c:errValType val="stdErr"/>
            <c:noEndCap val="0"/>
          </c:errBars>
          <c:cat>
            <c:strRef>
              <c:f>Sheet1!$A$35:$A$40</c:f>
              <c:strCache>
                <c:ptCount val="6"/>
                <c:pt idx="0">
                  <c:v>C</c:v>
                </c:pt>
                <c:pt idx="1">
                  <c:v>CNC</c:v>
                </c:pt>
                <c:pt idx="2">
                  <c:v>OPC</c:v>
                </c:pt>
                <c:pt idx="3">
                  <c:v>OPNC</c:v>
                </c:pt>
                <c:pt idx="4">
                  <c:v>RVC</c:v>
                </c:pt>
                <c:pt idx="5">
                  <c:v>RVNC</c:v>
                </c:pt>
              </c:strCache>
            </c:strRef>
          </c:cat>
          <c:val>
            <c:numRef>
              <c:f>Sheet1!$B$35:$B$40</c:f>
              <c:numCache>
                <c:formatCode>General</c:formatCode>
                <c:ptCount val="6"/>
                <c:pt idx="0">
                  <c:v>0.0</c:v>
                </c:pt>
                <c:pt idx="1">
                  <c:v>0.722</c:v>
                </c:pt>
                <c:pt idx="2">
                  <c:v>21.44</c:v>
                </c:pt>
                <c:pt idx="3">
                  <c:v>49.42</c:v>
                </c:pt>
                <c:pt idx="4">
                  <c:v>48.22</c:v>
                </c:pt>
                <c:pt idx="5">
                  <c:v>25.06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3901688"/>
        <c:axId val="-2141410472"/>
      </c:barChart>
      <c:catAx>
        <c:axId val="-2143901688"/>
        <c:scaling>
          <c:orientation val="minMax"/>
        </c:scaling>
        <c:delete val="0"/>
        <c:axPos val="b"/>
        <c:majorTickMark val="out"/>
        <c:minorTickMark val="none"/>
        <c:tickLblPos val="nextTo"/>
        <c:crossAx val="-2141410472"/>
        <c:crosses val="autoZero"/>
        <c:auto val="1"/>
        <c:lblAlgn val="ctr"/>
        <c:lblOffset val="100"/>
        <c:noMultiLvlLbl val="0"/>
      </c:catAx>
      <c:valAx>
        <c:axId val="-2141410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3901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14</xdr:row>
      <xdr:rowOff>95250</xdr:rowOff>
    </xdr:from>
    <xdr:to>
      <xdr:col>5</xdr:col>
      <xdr:colOff>571500</xdr:colOff>
      <xdr:row>28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787400</xdr:colOff>
      <xdr:row>13</xdr:row>
      <xdr:rowOff>120650</xdr:rowOff>
    </xdr:from>
    <xdr:to>
      <xdr:col>12</xdr:col>
      <xdr:colOff>406400</xdr:colOff>
      <xdr:row>28</xdr:row>
      <xdr:rowOff>6350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165100</xdr:colOff>
      <xdr:row>42</xdr:row>
      <xdr:rowOff>6350</xdr:rowOff>
    </xdr:from>
    <xdr:to>
      <xdr:col>5</xdr:col>
      <xdr:colOff>609600</xdr:colOff>
      <xdr:row>56</xdr:row>
      <xdr:rowOff>82550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one's%20Throw/Grants/2012%20SARE%20/SARE/2012%20biomass%20measurements%20-%20working%20documen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P6" t="str">
            <v>AVG CC</v>
          </cell>
          <cell r="Q6" t="str">
            <v>AVG Weed</v>
          </cell>
          <cell r="R6" t="str">
            <v>AVG Total</v>
          </cell>
        </row>
        <row r="7">
          <cell r="N7">
            <v>1</v>
          </cell>
          <cell r="O7" t="str">
            <v>Compost</v>
          </cell>
          <cell r="P7">
            <v>0</v>
          </cell>
          <cell r="Q7">
            <v>1.03</v>
          </cell>
          <cell r="R7">
            <v>1.03</v>
          </cell>
        </row>
        <row r="8">
          <cell r="N8">
            <v>2</v>
          </cell>
          <cell r="O8" t="str">
            <v>Clover C</v>
          </cell>
          <cell r="P8">
            <v>1.21</v>
          </cell>
          <cell r="Q8">
            <v>0.15</v>
          </cell>
          <cell r="R8">
            <v>1.35</v>
          </cell>
        </row>
        <row r="9">
          <cell r="N9">
            <v>3</v>
          </cell>
          <cell r="O9" t="str">
            <v>Clover NC</v>
          </cell>
          <cell r="P9">
            <v>0.71</v>
          </cell>
          <cell r="Q9">
            <v>0.36</v>
          </cell>
          <cell r="R9">
            <v>1.07</v>
          </cell>
        </row>
        <row r="10">
          <cell r="N10">
            <v>4</v>
          </cell>
          <cell r="O10" t="str">
            <v>Oats Peas C</v>
          </cell>
          <cell r="P10">
            <v>1.94</v>
          </cell>
          <cell r="Q10">
            <v>0.15</v>
          </cell>
          <cell r="R10">
            <v>2.09</v>
          </cell>
        </row>
        <row r="11">
          <cell r="N11">
            <v>5</v>
          </cell>
          <cell r="O11" t="str">
            <v>Oats Peas NC</v>
          </cell>
          <cell r="P11">
            <v>1.41</v>
          </cell>
          <cell r="Q11">
            <v>0.88</v>
          </cell>
          <cell r="R11">
            <v>2.23</v>
          </cell>
        </row>
        <row r="12">
          <cell r="N12">
            <v>6</v>
          </cell>
          <cell r="O12" t="str">
            <v>Rye Vetch C</v>
          </cell>
          <cell r="P12">
            <v>2.0499999999999998</v>
          </cell>
          <cell r="Q12">
            <v>0.14000000000000001</v>
          </cell>
          <cell r="R12">
            <v>2.19</v>
          </cell>
        </row>
        <row r="13">
          <cell r="N13">
            <v>7</v>
          </cell>
          <cell r="O13" t="str">
            <v>Rye Vetch NC</v>
          </cell>
          <cell r="P13">
            <v>2.4300000000000002</v>
          </cell>
          <cell r="Q13">
            <v>0.33</v>
          </cell>
          <cell r="R13">
            <v>2.76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A13" workbookViewId="0">
      <selection activeCell="K39" sqref="K39"/>
    </sheetView>
  </sheetViews>
  <sheetFormatPr baseColWidth="10" defaultRowHeight="15" x14ac:dyDescent="0"/>
  <sheetData>
    <row r="1" spans="1:9">
      <c r="A1" t="s">
        <v>51</v>
      </c>
    </row>
    <row r="3" spans="1:9">
      <c r="A3" t="s">
        <v>52</v>
      </c>
    </row>
    <row r="5" spans="1:9">
      <c r="A5" s="9" t="s">
        <v>26</v>
      </c>
      <c r="B5" s="9" t="s">
        <v>53</v>
      </c>
      <c r="C5" s="9"/>
    </row>
    <row r="6" spans="1:9">
      <c r="A6" t="s">
        <v>10</v>
      </c>
      <c r="B6">
        <v>0</v>
      </c>
      <c r="H6" s="9" t="s">
        <v>26</v>
      </c>
      <c r="I6" s="9" t="s">
        <v>54</v>
      </c>
    </row>
    <row r="7" spans="1:9">
      <c r="A7" t="s">
        <v>19</v>
      </c>
      <c r="B7">
        <v>68.180000000000007</v>
      </c>
      <c r="H7" t="s">
        <v>10</v>
      </c>
      <c r="I7">
        <v>5.12</v>
      </c>
    </row>
    <row r="8" spans="1:9">
      <c r="A8" t="s">
        <v>21</v>
      </c>
      <c r="B8">
        <v>186.3</v>
      </c>
      <c r="H8" t="s">
        <v>19</v>
      </c>
      <c r="I8">
        <v>20.64</v>
      </c>
    </row>
    <row r="9" spans="1:9">
      <c r="A9" t="s">
        <v>22</v>
      </c>
      <c r="B9">
        <v>135.4</v>
      </c>
      <c r="H9" t="s">
        <v>21</v>
      </c>
      <c r="I9">
        <v>714.81</v>
      </c>
    </row>
    <row r="10" spans="1:9">
      <c r="A10" t="s">
        <v>24</v>
      </c>
      <c r="B10">
        <v>196.87</v>
      </c>
      <c r="H10" t="s">
        <v>22</v>
      </c>
      <c r="I10">
        <v>1647.29</v>
      </c>
    </row>
    <row r="11" spans="1:9">
      <c r="A11" t="s">
        <v>25</v>
      </c>
      <c r="B11">
        <v>233.36</v>
      </c>
      <c r="H11" t="s">
        <v>24</v>
      </c>
      <c r="I11">
        <v>1607.27</v>
      </c>
    </row>
    <row r="12" spans="1:9">
      <c r="H12" t="s">
        <v>25</v>
      </c>
      <c r="I12">
        <v>835.17</v>
      </c>
    </row>
    <row r="31" spans="1:9">
      <c r="A31" t="s">
        <v>55</v>
      </c>
      <c r="H31" t="s">
        <v>56</v>
      </c>
      <c r="I31" s="10"/>
    </row>
    <row r="34" spans="1:11">
      <c r="A34" s="9" t="s">
        <v>26</v>
      </c>
      <c r="B34" s="9" t="s">
        <v>57</v>
      </c>
    </row>
    <row r="35" spans="1:11">
      <c r="A35" t="s">
        <v>10</v>
      </c>
      <c r="B35">
        <v>0</v>
      </c>
      <c r="H35" t="s">
        <v>26</v>
      </c>
      <c r="I35" s="9" t="s">
        <v>53</v>
      </c>
      <c r="J35" s="9" t="s">
        <v>54</v>
      </c>
      <c r="K35" t="s">
        <v>58</v>
      </c>
    </row>
    <row r="36" spans="1:11">
      <c r="A36" t="s">
        <v>19</v>
      </c>
      <c r="B36">
        <v>0.72199999999999998</v>
      </c>
      <c r="H36" t="s">
        <v>10</v>
      </c>
      <c r="I36">
        <v>0</v>
      </c>
      <c r="J36">
        <v>5.12</v>
      </c>
      <c r="K36">
        <f>J36-I36</f>
        <v>5.12</v>
      </c>
    </row>
    <row r="37" spans="1:11">
      <c r="A37" t="s">
        <v>21</v>
      </c>
      <c r="B37">
        <v>21.44</v>
      </c>
      <c r="H37" t="s">
        <v>19</v>
      </c>
      <c r="I37">
        <v>68.180000000000007</v>
      </c>
      <c r="J37">
        <v>20.64</v>
      </c>
      <c r="K37">
        <f t="shared" ref="K37:K41" si="0">J37-I37</f>
        <v>-47.540000000000006</v>
      </c>
    </row>
    <row r="38" spans="1:11">
      <c r="A38" t="s">
        <v>22</v>
      </c>
      <c r="B38">
        <v>49.42</v>
      </c>
      <c r="H38" t="s">
        <v>21</v>
      </c>
      <c r="I38">
        <v>186.3</v>
      </c>
      <c r="J38">
        <v>714.81</v>
      </c>
      <c r="K38">
        <f t="shared" si="0"/>
        <v>528.51</v>
      </c>
    </row>
    <row r="39" spans="1:11">
      <c r="A39" t="s">
        <v>24</v>
      </c>
      <c r="B39">
        <v>48.22</v>
      </c>
      <c r="H39" t="s">
        <v>22</v>
      </c>
      <c r="I39">
        <v>135.4</v>
      </c>
      <c r="J39">
        <v>1647.29</v>
      </c>
      <c r="K39">
        <f t="shared" si="0"/>
        <v>1511.8899999999999</v>
      </c>
    </row>
    <row r="40" spans="1:11">
      <c r="A40" t="s">
        <v>25</v>
      </c>
      <c r="B40">
        <v>25.06</v>
      </c>
      <c r="H40" t="s">
        <v>24</v>
      </c>
      <c r="I40">
        <v>196.87</v>
      </c>
      <c r="J40">
        <v>1607.27</v>
      </c>
      <c r="K40">
        <f t="shared" si="0"/>
        <v>1410.4</v>
      </c>
    </row>
    <row r="41" spans="1:11">
      <c r="H41" t="s">
        <v>25</v>
      </c>
      <c r="I41">
        <v>233.36</v>
      </c>
      <c r="J41">
        <v>835.17</v>
      </c>
      <c r="K41">
        <f t="shared" si="0"/>
        <v>601.80999999999995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workbookViewId="0">
      <selection activeCell="K55" sqref="K55"/>
    </sheetView>
  </sheetViews>
  <sheetFormatPr baseColWidth="10" defaultRowHeight="15" x14ac:dyDescent="0"/>
  <sheetData>
    <row r="1" spans="1:13">
      <c r="A1" s="1" t="s">
        <v>0</v>
      </c>
      <c r="B1" s="1"/>
    </row>
    <row r="2" spans="1:13">
      <c r="A2" s="1"/>
      <c r="B2" s="1"/>
    </row>
    <row r="3" spans="1:13">
      <c r="A3" s="1" t="s">
        <v>1</v>
      </c>
      <c r="B3" s="1"/>
      <c r="E3" t="s">
        <v>2</v>
      </c>
    </row>
    <row r="4" spans="1:13">
      <c r="A4" s="1"/>
      <c r="B4" s="1"/>
    </row>
    <row r="5" spans="1:13">
      <c r="A5" s="2" t="s">
        <v>3</v>
      </c>
      <c r="B5" s="2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5</v>
      </c>
      <c r="H5" s="3" t="s">
        <v>6</v>
      </c>
      <c r="I5" s="3" t="s">
        <v>7</v>
      </c>
      <c r="J5" s="3" t="s">
        <v>8</v>
      </c>
    </row>
    <row r="6" spans="1:13">
      <c r="A6" s="1" t="s">
        <v>9</v>
      </c>
      <c r="B6" s="1">
        <v>2</v>
      </c>
      <c r="C6" t="s">
        <v>10</v>
      </c>
      <c r="D6">
        <v>0</v>
      </c>
      <c r="E6">
        <v>0.89</v>
      </c>
      <c r="F6">
        <f>(D6+E6)</f>
        <v>0.89</v>
      </c>
      <c r="G6" t="s">
        <v>10</v>
      </c>
      <c r="H6">
        <v>0</v>
      </c>
      <c r="I6">
        <v>0.89</v>
      </c>
      <c r="J6">
        <f>(H6+I6)</f>
        <v>0.89</v>
      </c>
      <c r="K6" t="s">
        <v>11</v>
      </c>
      <c r="L6" t="s">
        <v>12</v>
      </c>
      <c r="M6" t="s">
        <v>13</v>
      </c>
    </row>
    <row r="7" spans="1:13">
      <c r="A7" s="1" t="s">
        <v>14</v>
      </c>
      <c r="B7" s="1">
        <v>3</v>
      </c>
      <c r="C7" t="s">
        <v>10</v>
      </c>
      <c r="D7">
        <v>0</v>
      </c>
      <c r="E7">
        <v>1.77</v>
      </c>
      <c r="F7">
        <f>(D7+E7)</f>
        <v>1.77</v>
      </c>
      <c r="G7" t="s">
        <v>10</v>
      </c>
      <c r="H7">
        <v>0</v>
      </c>
      <c r="I7">
        <v>1.77</v>
      </c>
      <c r="J7">
        <f>(H7+I7)</f>
        <v>1.77</v>
      </c>
    </row>
    <row r="8" spans="1:13">
      <c r="A8" s="1" t="s">
        <v>9</v>
      </c>
      <c r="B8" s="1">
        <v>4</v>
      </c>
      <c r="C8" t="s">
        <v>10</v>
      </c>
      <c r="D8">
        <v>0</v>
      </c>
      <c r="E8">
        <v>2.3929999999999998</v>
      </c>
      <c r="F8">
        <f>(D8+E8)</f>
        <v>2.3929999999999998</v>
      </c>
      <c r="G8" t="s">
        <v>10</v>
      </c>
      <c r="H8">
        <v>0</v>
      </c>
      <c r="I8">
        <v>2.3929999999999998</v>
      </c>
      <c r="J8">
        <f>(H8+I8)</f>
        <v>2.3929999999999998</v>
      </c>
      <c r="K8" s="3">
        <f>AVERAGE(H6:H12)</f>
        <v>0</v>
      </c>
      <c r="L8" s="3">
        <f>AVERAGE(I6:I12)</f>
        <v>1.0257142857142858</v>
      </c>
      <c r="M8" s="3">
        <f>AVERAGE(J6:J12)</f>
        <v>1.0257142857142858</v>
      </c>
    </row>
    <row r="9" spans="1:13">
      <c r="A9" s="1" t="s">
        <v>15</v>
      </c>
      <c r="B9" s="1">
        <v>5</v>
      </c>
      <c r="C9" t="s">
        <v>10</v>
      </c>
      <c r="D9">
        <v>0</v>
      </c>
      <c r="E9">
        <v>0</v>
      </c>
      <c r="F9">
        <f>(D9+E9)</f>
        <v>0</v>
      </c>
      <c r="G9" t="s">
        <v>10</v>
      </c>
      <c r="H9">
        <v>0</v>
      </c>
      <c r="I9">
        <v>0</v>
      </c>
      <c r="J9">
        <f>(H9+I9)</f>
        <v>0</v>
      </c>
    </row>
    <row r="10" spans="1:13">
      <c r="A10" s="1" t="s">
        <v>16</v>
      </c>
      <c r="B10" s="1">
        <v>5</v>
      </c>
      <c r="C10" t="s">
        <v>10</v>
      </c>
      <c r="D10">
        <v>0</v>
      </c>
      <c r="E10">
        <v>0.61</v>
      </c>
      <c r="F10">
        <f>(D10+E10)</f>
        <v>0.61</v>
      </c>
      <c r="G10" t="s">
        <v>10</v>
      </c>
      <c r="H10">
        <v>0</v>
      </c>
      <c r="I10">
        <v>0.61</v>
      </c>
      <c r="J10">
        <f>(H10+I10)</f>
        <v>0.61</v>
      </c>
    </row>
    <row r="11" spans="1:13">
      <c r="A11" s="1" t="s">
        <v>17</v>
      </c>
      <c r="B11" s="1">
        <v>10</v>
      </c>
      <c r="C11" t="s">
        <v>10</v>
      </c>
      <c r="D11">
        <v>0</v>
      </c>
      <c r="E11">
        <v>0.52700000000000002</v>
      </c>
      <c r="F11">
        <v>0.52700000000000002</v>
      </c>
      <c r="G11" t="s">
        <v>10</v>
      </c>
      <c r="H11">
        <v>0</v>
      </c>
      <c r="I11">
        <v>0.52700000000000002</v>
      </c>
      <c r="J11">
        <v>0.52700000000000002</v>
      </c>
    </row>
    <row r="12" spans="1:13">
      <c r="A12" s="1" t="s">
        <v>17</v>
      </c>
      <c r="B12" s="1">
        <v>12</v>
      </c>
      <c r="C12" t="s">
        <v>10</v>
      </c>
      <c r="D12">
        <v>0</v>
      </c>
      <c r="E12">
        <v>0.99</v>
      </c>
      <c r="F12">
        <f t="shared" ref="F12:F48" si="0">(D12+E12)</f>
        <v>0.99</v>
      </c>
      <c r="G12" t="s">
        <v>10</v>
      </c>
      <c r="H12">
        <v>0</v>
      </c>
      <c r="I12">
        <v>0.99</v>
      </c>
      <c r="J12">
        <f t="shared" ref="J12:J48" si="1">(H12+I12)</f>
        <v>0.99</v>
      </c>
    </row>
    <row r="13" spans="1:13">
      <c r="A13" s="1" t="s">
        <v>9</v>
      </c>
      <c r="B13" s="1">
        <v>12</v>
      </c>
      <c r="C13" t="s">
        <v>18</v>
      </c>
      <c r="D13">
        <v>1.18</v>
      </c>
      <c r="E13">
        <v>7.0000000000000007E-2</v>
      </c>
      <c r="F13">
        <f t="shared" si="0"/>
        <v>1.25</v>
      </c>
      <c r="G13" t="s">
        <v>18</v>
      </c>
      <c r="H13">
        <v>1.18</v>
      </c>
      <c r="I13">
        <v>7.0000000000000007E-2</v>
      </c>
      <c r="J13">
        <f t="shared" si="1"/>
        <v>1.25</v>
      </c>
    </row>
    <row r="14" spans="1:13">
      <c r="A14" s="1" t="s">
        <v>9</v>
      </c>
      <c r="B14" s="1">
        <v>14</v>
      </c>
      <c r="C14" t="s">
        <v>18</v>
      </c>
      <c r="D14">
        <v>1.23</v>
      </c>
      <c r="E14">
        <v>0.22700000000000001</v>
      </c>
      <c r="F14">
        <f t="shared" si="0"/>
        <v>1.4570000000000001</v>
      </c>
      <c r="G14" t="s">
        <v>18</v>
      </c>
      <c r="H14">
        <v>1.23</v>
      </c>
      <c r="I14">
        <v>0.22700000000000001</v>
      </c>
      <c r="J14">
        <f t="shared" si="1"/>
        <v>1.4570000000000001</v>
      </c>
      <c r="K14">
        <f>AVERAGE(H13:H14)</f>
        <v>1.2050000000000001</v>
      </c>
      <c r="L14">
        <f>AVERAGE(I13:I14)</f>
        <v>0.14850000000000002</v>
      </c>
      <c r="M14">
        <f>AVERAGE(J13:J14)</f>
        <v>1.3534999999999999</v>
      </c>
    </row>
    <row r="15" spans="1:13">
      <c r="A15" s="1" t="s">
        <v>16</v>
      </c>
      <c r="B15" s="1">
        <v>1</v>
      </c>
      <c r="C15" t="s">
        <v>19</v>
      </c>
      <c r="D15">
        <v>0.68</v>
      </c>
      <c r="E15">
        <v>0.44</v>
      </c>
      <c r="F15">
        <f t="shared" si="0"/>
        <v>1.1200000000000001</v>
      </c>
      <c r="G15" t="s">
        <v>19</v>
      </c>
      <c r="H15">
        <v>0.68</v>
      </c>
      <c r="I15">
        <v>0.44</v>
      </c>
      <c r="J15">
        <f t="shared" si="1"/>
        <v>1.1200000000000001</v>
      </c>
    </row>
    <row r="16" spans="1:13">
      <c r="A16" s="1" t="s">
        <v>15</v>
      </c>
      <c r="B16" s="1">
        <v>3</v>
      </c>
      <c r="C16" t="s">
        <v>19</v>
      </c>
      <c r="D16">
        <v>0</v>
      </c>
      <c r="E16">
        <v>0</v>
      </c>
      <c r="F16">
        <f t="shared" si="0"/>
        <v>0</v>
      </c>
      <c r="G16" t="s">
        <v>19</v>
      </c>
      <c r="H16">
        <v>0</v>
      </c>
      <c r="I16">
        <v>0</v>
      </c>
      <c r="J16">
        <f t="shared" si="1"/>
        <v>0</v>
      </c>
    </row>
    <row r="17" spans="1:13">
      <c r="A17" s="1" t="s">
        <v>9</v>
      </c>
      <c r="B17" s="1">
        <v>3</v>
      </c>
      <c r="C17" t="s">
        <v>19</v>
      </c>
      <c r="D17">
        <v>2.0219999999999998</v>
      </c>
      <c r="E17">
        <v>0.4</v>
      </c>
      <c r="F17">
        <f t="shared" si="0"/>
        <v>2.4219999999999997</v>
      </c>
      <c r="G17" t="s">
        <v>19</v>
      </c>
      <c r="H17">
        <v>2.0219999999999998</v>
      </c>
      <c r="I17">
        <v>0.4</v>
      </c>
      <c r="J17">
        <f t="shared" si="1"/>
        <v>2.4219999999999997</v>
      </c>
    </row>
    <row r="18" spans="1:13">
      <c r="A18" s="1" t="s">
        <v>20</v>
      </c>
      <c r="B18" s="1">
        <v>3</v>
      </c>
      <c r="C18" t="s">
        <v>19</v>
      </c>
      <c r="D18">
        <v>0.76</v>
      </c>
      <c r="E18">
        <v>0.1</v>
      </c>
      <c r="F18">
        <f t="shared" si="0"/>
        <v>0.86</v>
      </c>
      <c r="G18" t="s">
        <v>19</v>
      </c>
      <c r="H18">
        <v>0.76</v>
      </c>
      <c r="I18">
        <v>0.1</v>
      </c>
      <c r="J18">
        <f t="shared" si="1"/>
        <v>0.86</v>
      </c>
      <c r="K18">
        <f>AVERAGE(H15:H20)</f>
        <v>0.71200000000000008</v>
      </c>
      <c r="L18">
        <f>AVERAGE(I15:I20)</f>
        <v>0.35666666666666669</v>
      </c>
      <c r="M18">
        <f>AVERAGE(J15:J20)</f>
        <v>1.0686666666666669</v>
      </c>
    </row>
    <row r="19" spans="1:13">
      <c r="A19" s="1" t="s">
        <v>20</v>
      </c>
      <c r="B19" s="1">
        <v>5</v>
      </c>
      <c r="C19" t="s">
        <v>19</v>
      </c>
      <c r="D19">
        <v>0.06</v>
      </c>
      <c r="E19">
        <v>0.63</v>
      </c>
      <c r="F19">
        <f t="shared" si="0"/>
        <v>0.69</v>
      </c>
      <c r="G19" t="s">
        <v>19</v>
      </c>
      <c r="H19">
        <v>0.06</v>
      </c>
      <c r="I19">
        <v>0.63</v>
      </c>
      <c r="J19">
        <f t="shared" si="1"/>
        <v>0.69</v>
      </c>
    </row>
    <row r="20" spans="1:13">
      <c r="A20" s="1" t="s">
        <v>9</v>
      </c>
      <c r="B20" s="1">
        <v>10</v>
      </c>
      <c r="C20" t="s">
        <v>19</v>
      </c>
      <c r="D20">
        <v>0.75</v>
      </c>
      <c r="E20">
        <v>0.56999999999999995</v>
      </c>
      <c r="F20">
        <f t="shared" si="0"/>
        <v>1.3199999999999998</v>
      </c>
      <c r="G20" t="s">
        <v>19</v>
      </c>
      <c r="H20">
        <v>0.75</v>
      </c>
      <c r="I20">
        <v>0.56999999999999995</v>
      </c>
      <c r="J20">
        <f t="shared" si="1"/>
        <v>1.3199999999999998</v>
      </c>
    </row>
    <row r="21" spans="1:13">
      <c r="A21" s="1" t="s">
        <v>14</v>
      </c>
      <c r="B21" s="1">
        <v>1</v>
      </c>
      <c r="C21" t="s">
        <v>21</v>
      </c>
      <c r="D21">
        <v>2.5099999999999998</v>
      </c>
      <c r="E21">
        <v>0.09</v>
      </c>
      <c r="F21">
        <f t="shared" si="0"/>
        <v>2.5999999999999996</v>
      </c>
      <c r="G21" t="s">
        <v>21</v>
      </c>
      <c r="H21">
        <v>2.5099999999999998</v>
      </c>
      <c r="I21">
        <v>0.09</v>
      </c>
      <c r="J21">
        <f t="shared" si="1"/>
        <v>2.5999999999999996</v>
      </c>
    </row>
    <row r="22" spans="1:13">
      <c r="A22" s="1" t="s">
        <v>9</v>
      </c>
      <c r="B22" s="1">
        <v>1</v>
      </c>
      <c r="C22" t="s">
        <v>21</v>
      </c>
      <c r="D22">
        <v>5.2770000000000001</v>
      </c>
      <c r="E22">
        <v>0</v>
      </c>
      <c r="F22">
        <f t="shared" si="0"/>
        <v>5.2770000000000001</v>
      </c>
      <c r="G22" t="s">
        <v>21</v>
      </c>
      <c r="H22">
        <v>5.2770000000000001</v>
      </c>
      <c r="I22">
        <v>0</v>
      </c>
      <c r="J22">
        <f t="shared" si="1"/>
        <v>5.2770000000000001</v>
      </c>
    </row>
    <row r="23" spans="1:13">
      <c r="A23" s="1" t="s">
        <v>20</v>
      </c>
      <c r="B23" s="1">
        <v>1</v>
      </c>
      <c r="C23" t="s">
        <v>21</v>
      </c>
      <c r="D23">
        <v>0.88</v>
      </c>
      <c r="E23">
        <v>0.04</v>
      </c>
      <c r="F23">
        <f t="shared" si="0"/>
        <v>0.92</v>
      </c>
      <c r="G23" t="s">
        <v>21</v>
      </c>
      <c r="H23">
        <v>0.88</v>
      </c>
      <c r="I23">
        <v>0.04</v>
      </c>
      <c r="J23">
        <f t="shared" si="1"/>
        <v>0.92</v>
      </c>
    </row>
    <row r="24" spans="1:13">
      <c r="A24" s="1" t="s">
        <v>16</v>
      </c>
      <c r="B24" s="1">
        <v>2</v>
      </c>
      <c r="C24" t="s">
        <v>21</v>
      </c>
      <c r="D24">
        <v>0.27800000000000002</v>
      </c>
      <c r="E24">
        <v>0.21299999999999999</v>
      </c>
      <c r="F24">
        <f t="shared" si="0"/>
        <v>0.49099999999999999</v>
      </c>
      <c r="G24" t="s">
        <v>21</v>
      </c>
      <c r="H24">
        <v>0.27800000000000002</v>
      </c>
      <c r="I24">
        <v>0.21299999999999999</v>
      </c>
      <c r="J24">
        <f t="shared" si="1"/>
        <v>0.49099999999999999</v>
      </c>
      <c r="K24">
        <f>AVERAGE(H21:H28)</f>
        <v>1.9396249999999999</v>
      </c>
      <c r="L24">
        <f>AVERAGE(I21:I28)</f>
        <v>0.15175</v>
      </c>
      <c r="M24">
        <f>AVERAGE(J21:J28)</f>
        <v>2.0913749999999998</v>
      </c>
    </row>
    <row r="25" spans="1:13">
      <c r="A25" s="1" t="s">
        <v>20</v>
      </c>
      <c r="B25" s="1">
        <v>2</v>
      </c>
      <c r="C25" t="s">
        <v>21</v>
      </c>
      <c r="D25">
        <v>0.66</v>
      </c>
      <c r="E25">
        <v>0.01</v>
      </c>
      <c r="F25">
        <f t="shared" si="0"/>
        <v>0.67</v>
      </c>
      <c r="G25" t="s">
        <v>21</v>
      </c>
      <c r="H25">
        <v>0.66</v>
      </c>
      <c r="I25">
        <v>0.01</v>
      </c>
      <c r="J25">
        <f t="shared" si="1"/>
        <v>0.67</v>
      </c>
    </row>
    <row r="26" spans="1:13">
      <c r="A26" s="1" t="s">
        <v>14</v>
      </c>
      <c r="B26" s="1">
        <v>5</v>
      </c>
      <c r="C26" t="s">
        <v>21</v>
      </c>
      <c r="D26">
        <v>2.4369999999999998</v>
      </c>
      <c r="E26">
        <v>9.2999999999999999E-2</v>
      </c>
      <c r="F26">
        <f t="shared" si="0"/>
        <v>2.5299999999999998</v>
      </c>
      <c r="G26" t="s">
        <v>21</v>
      </c>
      <c r="H26">
        <v>2.4369999999999998</v>
      </c>
      <c r="I26">
        <v>9.2999999999999999E-2</v>
      </c>
      <c r="J26">
        <f t="shared" si="1"/>
        <v>2.5299999999999998</v>
      </c>
    </row>
    <row r="27" spans="1:13">
      <c r="A27" s="1" t="s">
        <v>15</v>
      </c>
      <c r="B27" s="1">
        <v>6</v>
      </c>
      <c r="C27" t="s">
        <v>21</v>
      </c>
      <c r="D27">
        <v>0.23</v>
      </c>
      <c r="E27">
        <v>0.37</v>
      </c>
      <c r="F27">
        <f t="shared" si="0"/>
        <v>0.6</v>
      </c>
      <c r="G27" t="s">
        <v>21</v>
      </c>
      <c r="H27">
        <v>0.23</v>
      </c>
      <c r="I27">
        <v>0.37</v>
      </c>
      <c r="J27">
        <f t="shared" si="1"/>
        <v>0.6</v>
      </c>
    </row>
    <row r="28" spans="1:13">
      <c r="A28" s="1" t="s">
        <v>9</v>
      </c>
      <c r="B28" s="1">
        <v>11</v>
      </c>
      <c r="C28" t="s">
        <v>21</v>
      </c>
      <c r="D28">
        <v>3.2450000000000001</v>
      </c>
      <c r="E28">
        <v>0.39800000000000002</v>
      </c>
      <c r="F28">
        <f t="shared" si="0"/>
        <v>3.6430000000000002</v>
      </c>
      <c r="G28" t="s">
        <v>21</v>
      </c>
      <c r="H28">
        <v>3.2450000000000001</v>
      </c>
      <c r="I28">
        <v>0.39800000000000002</v>
      </c>
      <c r="J28">
        <f t="shared" si="1"/>
        <v>3.6430000000000002</v>
      </c>
    </row>
    <row r="29" spans="1:13">
      <c r="A29" s="1" t="s">
        <v>15</v>
      </c>
      <c r="B29" s="1">
        <v>1</v>
      </c>
      <c r="C29" t="s">
        <v>22</v>
      </c>
      <c r="D29">
        <v>0</v>
      </c>
      <c r="E29">
        <v>0</v>
      </c>
      <c r="F29">
        <f t="shared" si="0"/>
        <v>0</v>
      </c>
      <c r="G29" t="s">
        <v>22</v>
      </c>
      <c r="H29">
        <v>0</v>
      </c>
      <c r="I29">
        <v>0</v>
      </c>
      <c r="J29">
        <f t="shared" si="1"/>
        <v>0</v>
      </c>
    </row>
    <row r="30" spans="1:13">
      <c r="A30" s="1" t="s">
        <v>23</v>
      </c>
      <c r="B30" s="1">
        <v>5</v>
      </c>
      <c r="C30" t="s">
        <v>22</v>
      </c>
      <c r="D30">
        <v>3.11</v>
      </c>
      <c r="E30">
        <v>0</v>
      </c>
      <c r="F30">
        <f t="shared" si="0"/>
        <v>3.11</v>
      </c>
      <c r="G30" t="s">
        <v>22</v>
      </c>
      <c r="H30">
        <v>3.11</v>
      </c>
      <c r="I30">
        <v>0</v>
      </c>
      <c r="J30">
        <f t="shared" si="1"/>
        <v>3.11</v>
      </c>
    </row>
    <row r="31" spans="1:13">
      <c r="A31" s="1" t="s">
        <v>16</v>
      </c>
      <c r="B31" s="1">
        <v>6</v>
      </c>
      <c r="C31" t="s">
        <v>22</v>
      </c>
      <c r="D31">
        <v>0.52</v>
      </c>
      <c r="E31">
        <v>0.41</v>
      </c>
      <c r="F31">
        <f t="shared" si="0"/>
        <v>0.92999999999999994</v>
      </c>
      <c r="G31" t="s">
        <v>22</v>
      </c>
      <c r="H31">
        <v>0.52</v>
      </c>
      <c r="I31">
        <v>0.41</v>
      </c>
      <c r="J31">
        <f t="shared" si="1"/>
        <v>0.92999999999999994</v>
      </c>
      <c r="K31">
        <f>AVERAGE(H29:H34)</f>
        <v>1.4068333333333334</v>
      </c>
      <c r="L31">
        <f>AVERAGE(I29:I34)</f>
        <v>0.88166666666666671</v>
      </c>
      <c r="M31">
        <f>AVERAGE(J29:J34)</f>
        <v>2.2885</v>
      </c>
    </row>
    <row r="32" spans="1:13">
      <c r="A32" s="1" t="s">
        <v>20</v>
      </c>
      <c r="B32" s="1">
        <v>6</v>
      </c>
      <c r="C32" t="s">
        <v>22</v>
      </c>
      <c r="D32">
        <v>2.2730000000000001</v>
      </c>
      <c r="E32">
        <v>0</v>
      </c>
      <c r="F32">
        <f t="shared" si="0"/>
        <v>2.2730000000000001</v>
      </c>
      <c r="G32" t="s">
        <v>22</v>
      </c>
      <c r="H32">
        <v>2.2730000000000001</v>
      </c>
      <c r="I32">
        <v>0</v>
      </c>
      <c r="J32">
        <f t="shared" si="1"/>
        <v>2.2730000000000001</v>
      </c>
    </row>
    <row r="33" spans="1:13">
      <c r="A33" s="1" t="s">
        <v>17</v>
      </c>
      <c r="B33" s="1">
        <v>8</v>
      </c>
      <c r="C33" t="s">
        <v>22</v>
      </c>
      <c r="D33">
        <v>1.29</v>
      </c>
      <c r="E33">
        <v>4.88</v>
      </c>
      <c r="F33">
        <f t="shared" si="0"/>
        <v>6.17</v>
      </c>
      <c r="G33" t="s">
        <v>22</v>
      </c>
      <c r="H33">
        <v>1.29</v>
      </c>
      <c r="I33">
        <v>4.88</v>
      </c>
      <c r="J33">
        <f t="shared" si="1"/>
        <v>6.17</v>
      </c>
    </row>
    <row r="34" spans="1:13">
      <c r="A34" s="1" t="s">
        <v>9</v>
      </c>
      <c r="B34" s="1">
        <v>9</v>
      </c>
      <c r="C34" t="s">
        <v>22</v>
      </c>
      <c r="D34">
        <v>1.248</v>
      </c>
      <c r="E34">
        <v>0</v>
      </c>
      <c r="F34">
        <f t="shared" si="0"/>
        <v>1.248</v>
      </c>
      <c r="G34" t="s">
        <v>22</v>
      </c>
      <c r="H34">
        <v>1.248</v>
      </c>
      <c r="I34">
        <v>0</v>
      </c>
      <c r="J34">
        <f t="shared" si="1"/>
        <v>1.248</v>
      </c>
    </row>
    <row r="35" spans="1:13">
      <c r="A35" s="1" t="s">
        <v>15</v>
      </c>
      <c r="B35" s="1">
        <v>2</v>
      </c>
      <c r="C35" t="s">
        <v>24</v>
      </c>
      <c r="D35">
        <v>0</v>
      </c>
      <c r="E35">
        <v>0</v>
      </c>
      <c r="F35">
        <f t="shared" si="0"/>
        <v>0</v>
      </c>
      <c r="G35" t="s">
        <v>24</v>
      </c>
      <c r="H35">
        <v>0</v>
      </c>
      <c r="I35">
        <v>0</v>
      </c>
      <c r="J35">
        <f t="shared" si="1"/>
        <v>0</v>
      </c>
    </row>
    <row r="36" spans="1:13">
      <c r="A36" s="1" t="s">
        <v>16</v>
      </c>
      <c r="B36" s="1">
        <v>3</v>
      </c>
      <c r="C36" t="s">
        <v>24</v>
      </c>
      <c r="D36">
        <v>2.0699999999999998</v>
      </c>
      <c r="E36">
        <v>0.13</v>
      </c>
      <c r="F36">
        <f t="shared" si="0"/>
        <v>2.1999999999999997</v>
      </c>
      <c r="G36" t="s">
        <v>24</v>
      </c>
      <c r="H36">
        <v>2.0699999999999998</v>
      </c>
      <c r="I36">
        <v>0.13</v>
      </c>
      <c r="J36">
        <f t="shared" si="1"/>
        <v>2.1999999999999997</v>
      </c>
    </row>
    <row r="37" spans="1:13">
      <c r="A37" s="1" t="s">
        <v>14</v>
      </c>
      <c r="B37" s="1">
        <v>4</v>
      </c>
      <c r="C37" t="s">
        <v>24</v>
      </c>
      <c r="D37">
        <v>4.1890000000000001</v>
      </c>
      <c r="E37">
        <v>0</v>
      </c>
      <c r="F37">
        <f t="shared" si="0"/>
        <v>4.1890000000000001</v>
      </c>
      <c r="G37" t="s">
        <v>24</v>
      </c>
      <c r="H37">
        <v>4.1890000000000001</v>
      </c>
      <c r="I37">
        <v>0</v>
      </c>
      <c r="J37">
        <f t="shared" si="1"/>
        <v>4.1890000000000001</v>
      </c>
    </row>
    <row r="38" spans="1:13">
      <c r="A38" s="1" t="s">
        <v>23</v>
      </c>
      <c r="B38" s="1">
        <v>7</v>
      </c>
      <c r="C38" t="s">
        <v>24</v>
      </c>
      <c r="D38">
        <v>1.92</v>
      </c>
      <c r="E38">
        <v>0</v>
      </c>
      <c r="F38">
        <f t="shared" si="0"/>
        <v>1.92</v>
      </c>
      <c r="G38" t="s">
        <v>24</v>
      </c>
      <c r="H38">
        <v>1.92</v>
      </c>
      <c r="I38">
        <v>0</v>
      </c>
      <c r="J38">
        <f t="shared" si="1"/>
        <v>1.92</v>
      </c>
    </row>
    <row r="39" spans="1:13">
      <c r="A39" s="1" t="s">
        <v>9</v>
      </c>
      <c r="B39" s="1">
        <v>8</v>
      </c>
      <c r="C39" t="s">
        <v>24</v>
      </c>
      <c r="D39">
        <v>1.06</v>
      </c>
      <c r="E39">
        <v>0.09</v>
      </c>
      <c r="F39">
        <f t="shared" si="0"/>
        <v>1.1500000000000001</v>
      </c>
      <c r="G39" t="s">
        <v>24</v>
      </c>
      <c r="H39">
        <v>1.06</v>
      </c>
      <c r="I39">
        <v>0.09</v>
      </c>
      <c r="J39">
        <f t="shared" si="1"/>
        <v>1.1500000000000001</v>
      </c>
      <c r="K39">
        <f>AVERAGE(H35:H41)</f>
        <v>2.0517142857142856</v>
      </c>
      <c r="L39">
        <f>AVERAGE(I35:I41)</f>
        <v>0.13742857142857143</v>
      </c>
      <c r="M39">
        <f>AVERAGE(J35:J41)</f>
        <v>2.1891428571428571</v>
      </c>
    </row>
    <row r="40" spans="1:13">
      <c r="A40" s="1" t="s">
        <v>20</v>
      </c>
      <c r="B40" s="1">
        <v>9</v>
      </c>
      <c r="C40" t="s">
        <v>24</v>
      </c>
      <c r="D40">
        <v>3.629</v>
      </c>
      <c r="E40">
        <v>0.74199999999999999</v>
      </c>
      <c r="F40">
        <f t="shared" si="0"/>
        <v>4.3710000000000004</v>
      </c>
      <c r="G40" t="s">
        <v>24</v>
      </c>
      <c r="H40">
        <v>3.629</v>
      </c>
      <c r="I40">
        <v>0.74199999999999999</v>
      </c>
      <c r="J40">
        <f t="shared" si="1"/>
        <v>4.3710000000000004</v>
      </c>
    </row>
    <row r="41" spans="1:13">
      <c r="A41" s="1" t="s">
        <v>20</v>
      </c>
      <c r="B41" s="1">
        <v>11</v>
      </c>
      <c r="C41" t="s">
        <v>24</v>
      </c>
      <c r="D41">
        <v>1.494</v>
      </c>
      <c r="E41">
        <v>0</v>
      </c>
      <c r="F41">
        <f t="shared" si="0"/>
        <v>1.494</v>
      </c>
      <c r="G41" t="s">
        <v>24</v>
      </c>
      <c r="H41">
        <v>1.494</v>
      </c>
      <c r="I41">
        <v>0</v>
      </c>
      <c r="J41">
        <f t="shared" si="1"/>
        <v>1.494</v>
      </c>
    </row>
    <row r="42" spans="1:13">
      <c r="A42" s="1" t="s">
        <v>14</v>
      </c>
      <c r="B42" s="1">
        <v>2</v>
      </c>
      <c r="C42" t="s">
        <v>25</v>
      </c>
      <c r="D42">
        <v>2.3849999999999998</v>
      </c>
      <c r="E42">
        <v>0.63</v>
      </c>
      <c r="F42">
        <f t="shared" si="0"/>
        <v>3.0149999999999997</v>
      </c>
      <c r="G42" t="s">
        <v>25</v>
      </c>
      <c r="H42">
        <v>2.3849999999999998</v>
      </c>
      <c r="I42">
        <v>0.63</v>
      </c>
      <c r="J42">
        <f t="shared" si="1"/>
        <v>3.0149999999999997</v>
      </c>
    </row>
    <row r="43" spans="1:13">
      <c r="A43" s="1" t="s">
        <v>15</v>
      </c>
      <c r="B43" s="1">
        <v>4</v>
      </c>
      <c r="C43" t="s">
        <v>25</v>
      </c>
      <c r="D43">
        <v>0.55500000000000005</v>
      </c>
      <c r="E43">
        <v>0</v>
      </c>
      <c r="F43">
        <f t="shared" si="0"/>
        <v>0.55500000000000005</v>
      </c>
      <c r="G43" t="s">
        <v>25</v>
      </c>
      <c r="H43">
        <v>0.55500000000000005</v>
      </c>
      <c r="I43">
        <v>0</v>
      </c>
      <c r="J43">
        <f t="shared" si="1"/>
        <v>0.55500000000000005</v>
      </c>
    </row>
    <row r="44" spans="1:13">
      <c r="A44" s="1" t="s">
        <v>16</v>
      </c>
      <c r="B44" s="1">
        <v>4</v>
      </c>
      <c r="C44" t="s">
        <v>25</v>
      </c>
      <c r="D44">
        <v>2.72</v>
      </c>
      <c r="E44">
        <v>0.51</v>
      </c>
      <c r="F44">
        <f t="shared" si="0"/>
        <v>3.2300000000000004</v>
      </c>
      <c r="G44" t="s">
        <v>25</v>
      </c>
      <c r="H44">
        <v>2.72</v>
      </c>
      <c r="I44">
        <v>0.51</v>
      </c>
      <c r="J44">
        <f t="shared" si="1"/>
        <v>3.2300000000000004</v>
      </c>
      <c r="K44">
        <f>AVERAGE(H42:H48)</f>
        <v>2.4258571428571432</v>
      </c>
      <c r="L44">
        <f>AVERAGE(I42:I48)</f>
        <v>0.33142857142857146</v>
      </c>
      <c r="M44">
        <f>AVERAGE(J42:J48)</f>
        <v>2.7572857142857146</v>
      </c>
    </row>
    <row r="45" spans="1:13">
      <c r="A45" s="1" t="s">
        <v>20</v>
      </c>
      <c r="B45" s="1">
        <v>4</v>
      </c>
      <c r="C45" t="s">
        <v>25</v>
      </c>
      <c r="D45">
        <v>3.64</v>
      </c>
      <c r="E45">
        <v>0.56999999999999995</v>
      </c>
      <c r="F45">
        <f t="shared" si="0"/>
        <v>4.21</v>
      </c>
      <c r="G45" t="s">
        <v>25</v>
      </c>
      <c r="H45">
        <v>3.64</v>
      </c>
      <c r="I45">
        <v>0.56999999999999995</v>
      </c>
      <c r="J45">
        <f t="shared" si="1"/>
        <v>4.21</v>
      </c>
    </row>
    <row r="46" spans="1:13">
      <c r="A46" s="1" t="s">
        <v>9</v>
      </c>
      <c r="B46" s="1">
        <v>6</v>
      </c>
      <c r="C46" t="s">
        <v>25</v>
      </c>
      <c r="D46">
        <v>2.1309999999999998</v>
      </c>
      <c r="E46">
        <v>0</v>
      </c>
      <c r="F46">
        <f t="shared" si="0"/>
        <v>2.1309999999999998</v>
      </c>
      <c r="G46" t="s">
        <v>25</v>
      </c>
      <c r="H46">
        <v>2.1309999999999998</v>
      </c>
      <c r="I46">
        <v>0</v>
      </c>
      <c r="J46">
        <f t="shared" si="1"/>
        <v>2.1309999999999998</v>
      </c>
    </row>
    <row r="47" spans="1:13">
      <c r="A47" s="1" t="s">
        <v>20</v>
      </c>
      <c r="B47" s="1">
        <v>7</v>
      </c>
      <c r="C47" t="s">
        <v>25</v>
      </c>
      <c r="D47">
        <v>3.42</v>
      </c>
      <c r="E47">
        <v>0.45</v>
      </c>
      <c r="F47">
        <f t="shared" si="0"/>
        <v>3.87</v>
      </c>
      <c r="G47" t="s">
        <v>25</v>
      </c>
      <c r="H47">
        <v>3.42</v>
      </c>
      <c r="I47">
        <v>0.45</v>
      </c>
      <c r="J47">
        <f t="shared" si="1"/>
        <v>3.87</v>
      </c>
    </row>
    <row r="48" spans="1:13">
      <c r="A48" s="1" t="s">
        <v>9</v>
      </c>
      <c r="B48" s="1">
        <v>13</v>
      </c>
      <c r="C48" t="s">
        <v>25</v>
      </c>
      <c r="D48">
        <v>2.13</v>
      </c>
      <c r="E48">
        <v>0.16</v>
      </c>
      <c r="F48">
        <f t="shared" si="0"/>
        <v>2.29</v>
      </c>
      <c r="G48" t="s">
        <v>25</v>
      </c>
      <c r="H48">
        <v>2.13</v>
      </c>
      <c r="I48">
        <v>0.16</v>
      </c>
      <c r="J48">
        <f t="shared" si="1"/>
        <v>2.29</v>
      </c>
    </row>
    <row r="49" spans="1:12">
      <c r="A49" s="1"/>
      <c r="B49" s="1"/>
    </row>
    <row r="50" spans="1:12">
      <c r="A50" s="1"/>
      <c r="B50" s="1"/>
    </row>
    <row r="51" spans="1:12">
      <c r="B51" t="s">
        <v>26</v>
      </c>
      <c r="C51" t="s">
        <v>11</v>
      </c>
      <c r="D51" t="s">
        <v>27</v>
      </c>
      <c r="E51" t="s">
        <v>28</v>
      </c>
      <c r="H51" t="s">
        <v>43</v>
      </c>
    </row>
    <row r="52" spans="1:12">
      <c r="A52">
        <v>1</v>
      </c>
      <c r="B52" s="4" t="s">
        <v>29</v>
      </c>
      <c r="C52">
        <v>0</v>
      </c>
      <c r="D52">
        <v>1.03</v>
      </c>
      <c r="E52">
        <v>1.03</v>
      </c>
      <c r="H52" t="s">
        <v>38</v>
      </c>
    </row>
    <row r="53" spans="1:12">
      <c r="A53">
        <v>2</v>
      </c>
      <c r="B53" s="4" t="s">
        <v>30</v>
      </c>
      <c r="C53">
        <v>1.21</v>
      </c>
      <c r="D53">
        <v>0.15</v>
      </c>
      <c r="E53">
        <v>1.35</v>
      </c>
      <c r="H53" t="s">
        <v>26</v>
      </c>
      <c r="I53" t="s">
        <v>39</v>
      </c>
      <c r="J53" t="s">
        <v>40</v>
      </c>
      <c r="K53" t="s">
        <v>41</v>
      </c>
      <c r="L53" t="s">
        <v>42</v>
      </c>
    </row>
    <row r="54" spans="1:12">
      <c r="A54">
        <v>3</v>
      </c>
      <c r="B54" s="4" t="s">
        <v>31</v>
      </c>
      <c r="C54">
        <v>0.71</v>
      </c>
      <c r="D54">
        <v>0.36</v>
      </c>
      <c r="E54">
        <v>1.07</v>
      </c>
      <c r="H54" s="4" t="s">
        <v>29</v>
      </c>
      <c r="I54">
        <v>0</v>
      </c>
      <c r="J54">
        <f>I54/453.592</f>
        <v>0</v>
      </c>
      <c r="K54">
        <f>J54*43560</f>
        <v>0</v>
      </c>
    </row>
    <row r="55" spans="1:12">
      <c r="A55">
        <v>4</v>
      </c>
      <c r="B55" s="4" t="s">
        <v>32</v>
      </c>
      <c r="C55">
        <v>1.94</v>
      </c>
      <c r="D55">
        <v>0.15</v>
      </c>
      <c r="E55">
        <v>2.09</v>
      </c>
      <c r="H55" s="4" t="s">
        <v>30</v>
      </c>
      <c r="I55">
        <v>1.21</v>
      </c>
      <c r="J55">
        <f t="shared" ref="J55:J60" si="2">I55/453.592</f>
        <v>2.6675955484223709E-3</v>
      </c>
      <c r="K55">
        <f t="shared" ref="K55:K60" si="3">J55*43560</f>
        <v>116.20046208927847</v>
      </c>
      <c r="L55">
        <f>K55*(3.5/100)</f>
        <v>4.0670161731247472</v>
      </c>
    </row>
    <row r="56" spans="1:12">
      <c r="A56">
        <v>5</v>
      </c>
      <c r="B56" s="4" t="s">
        <v>33</v>
      </c>
      <c r="C56">
        <v>1.41</v>
      </c>
      <c r="D56">
        <v>0.88</v>
      </c>
      <c r="E56">
        <v>2.23</v>
      </c>
      <c r="H56" s="4" t="s">
        <v>31</v>
      </c>
      <c r="I56">
        <v>0.71</v>
      </c>
      <c r="J56">
        <f t="shared" si="2"/>
        <v>1.5652833383304819E-3</v>
      </c>
      <c r="K56">
        <f t="shared" si="3"/>
        <v>68.183742217675785</v>
      </c>
      <c r="L56">
        <f>K56*(3.5/100)</f>
        <v>2.3864309776186525</v>
      </c>
    </row>
    <row r="57" spans="1:12">
      <c r="A57">
        <v>6</v>
      </c>
      <c r="B57" s="4" t="s">
        <v>34</v>
      </c>
      <c r="C57">
        <v>2.0499999999999998</v>
      </c>
      <c r="D57">
        <v>0.14000000000000001</v>
      </c>
      <c r="E57">
        <v>2.19</v>
      </c>
      <c r="H57" s="4" t="s">
        <v>32</v>
      </c>
      <c r="I57">
        <v>1.94</v>
      </c>
      <c r="J57">
        <f t="shared" si="2"/>
        <v>4.2769713751565283E-3</v>
      </c>
      <c r="K57">
        <f t="shared" si="3"/>
        <v>186.30487310181837</v>
      </c>
      <c r="L57">
        <f>K57*(3/100)</f>
        <v>5.5891461930545514</v>
      </c>
    </row>
    <row r="58" spans="1:12">
      <c r="A58">
        <v>7</v>
      </c>
      <c r="B58" s="4" t="s">
        <v>35</v>
      </c>
      <c r="C58">
        <v>2.4300000000000002</v>
      </c>
      <c r="D58">
        <v>0.33</v>
      </c>
      <c r="E58">
        <v>2.76</v>
      </c>
      <c r="H58" s="4" t="s">
        <v>33</v>
      </c>
      <c r="I58">
        <v>1.41</v>
      </c>
      <c r="J58">
        <f t="shared" si="2"/>
        <v>3.1085204324591263E-3</v>
      </c>
      <c r="K58">
        <f t="shared" si="3"/>
        <v>135.40715003791954</v>
      </c>
      <c r="L58">
        <f>K58*(3/100)</f>
        <v>4.0622145011375856</v>
      </c>
    </row>
    <row r="59" spans="1:12">
      <c r="H59" s="4" t="s">
        <v>34</v>
      </c>
      <c r="I59">
        <v>2.0499999999999998</v>
      </c>
      <c r="J59">
        <f t="shared" si="2"/>
        <v>4.5194800613767433E-3</v>
      </c>
      <c r="K59">
        <f t="shared" si="3"/>
        <v>196.86855147357093</v>
      </c>
      <c r="L59">
        <f>K59*(3/100)</f>
        <v>5.9060565442071278</v>
      </c>
    </row>
    <row r="60" spans="1:12">
      <c r="B60" s="5"/>
      <c r="C60" s="6" t="s">
        <v>36</v>
      </c>
      <c r="D60" s="6" t="s">
        <v>37</v>
      </c>
      <c r="H60" s="4" t="s">
        <v>35</v>
      </c>
      <c r="I60">
        <v>2.4300000000000002</v>
      </c>
      <c r="J60">
        <f t="shared" si="2"/>
        <v>5.3572373410465798E-3</v>
      </c>
      <c r="K60">
        <f t="shared" si="3"/>
        <v>233.36125857598901</v>
      </c>
      <c r="L60">
        <f>K60*(3/100)</f>
        <v>7.0008377572796698</v>
      </c>
    </row>
    <row r="61" spans="1:12">
      <c r="B61" s="7" t="s">
        <v>29</v>
      </c>
      <c r="C61" s="5">
        <f t="shared" ref="C61:C67" si="4">(D52/E52)*100</f>
        <v>100</v>
      </c>
      <c r="D61" s="5">
        <f t="shared" ref="D61:D67" si="5">(C52/E52)*100</f>
        <v>0</v>
      </c>
    </row>
    <row r="62" spans="1:12">
      <c r="B62" s="7" t="s">
        <v>30</v>
      </c>
      <c r="C62" s="5">
        <f t="shared" si="4"/>
        <v>11.111111111111111</v>
      </c>
      <c r="D62" s="5">
        <f t="shared" si="5"/>
        <v>89.629629629629619</v>
      </c>
    </row>
    <row r="63" spans="1:12">
      <c r="B63" s="7" t="s">
        <v>31</v>
      </c>
      <c r="C63" s="5">
        <f t="shared" si="4"/>
        <v>33.644859813084111</v>
      </c>
      <c r="D63" s="5">
        <f t="shared" si="5"/>
        <v>66.355140186915889</v>
      </c>
    </row>
    <row r="64" spans="1:12">
      <c r="B64" s="7" t="s">
        <v>32</v>
      </c>
      <c r="C64" s="5">
        <f t="shared" si="4"/>
        <v>7.1770334928229662</v>
      </c>
      <c r="D64" s="5">
        <f t="shared" si="5"/>
        <v>92.822966507177043</v>
      </c>
    </row>
    <row r="65" spans="2:4">
      <c r="B65" s="7" t="s">
        <v>33</v>
      </c>
      <c r="C65" s="5">
        <f t="shared" si="4"/>
        <v>39.461883408071749</v>
      </c>
      <c r="D65" s="5">
        <f t="shared" si="5"/>
        <v>63.228699551569498</v>
      </c>
    </row>
    <row r="66" spans="2:4">
      <c r="B66" s="7" t="s">
        <v>34</v>
      </c>
      <c r="C66" s="5">
        <f t="shared" si="4"/>
        <v>6.3926940639269416</v>
      </c>
      <c r="D66" s="5">
        <f t="shared" si="5"/>
        <v>93.607305936073047</v>
      </c>
    </row>
    <row r="67" spans="2:4">
      <c r="B67" s="7" t="s">
        <v>35</v>
      </c>
      <c r="C67" s="5">
        <f t="shared" si="4"/>
        <v>11.956521739130437</v>
      </c>
      <c r="D67" s="5">
        <f t="shared" si="5"/>
        <v>88.043478260869577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I27" sqref="I27"/>
    </sheetView>
  </sheetViews>
  <sheetFormatPr baseColWidth="10" defaultRowHeight="15" x14ac:dyDescent="0"/>
  <sheetData>
    <row r="1" spans="1:13">
      <c r="A1" t="s">
        <v>44</v>
      </c>
      <c r="D1" t="s">
        <v>45</v>
      </c>
    </row>
    <row r="2" spans="1:13">
      <c r="H2" t="s">
        <v>46</v>
      </c>
    </row>
    <row r="3" spans="1:13">
      <c r="A3" s="1" t="s">
        <v>1</v>
      </c>
      <c r="B3" s="1"/>
      <c r="E3" t="s">
        <v>2</v>
      </c>
    </row>
    <row r="4" spans="1:13">
      <c r="A4" s="1"/>
      <c r="B4" s="1"/>
    </row>
    <row r="5" spans="1:13">
      <c r="A5" s="2" t="s">
        <v>3</v>
      </c>
      <c r="B5" s="2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/>
      <c r="H5" s="3"/>
      <c r="I5" s="8" t="s">
        <v>47</v>
      </c>
      <c r="J5" s="3"/>
    </row>
    <row r="6" spans="1:13">
      <c r="A6" s="1" t="s">
        <v>9</v>
      </c>
      <c r="B6">
        <v>2</v>
      </c>
      <c r="C6" t="s">
        <v>10</v>
      </c>
      <c r="D6">
        <v>0</v>
      </c>
      <c r="E6">
        <v>0.71</v>
      </c>
      <c r="F6">
        <f t="shared" ref="F6:F24" si="0">SUM(E6+D6)</f>
        <v>0.71</v>
      </c>
      <c r="I6" t="s">
        <v>48</v>
      </c>
    </row>
    <row r="7" spans="1:13">
      <c r="A7" s="1" t="s">
        <v>23</v>
      </c>
      <c r="B7">
        <v>4</v>
      </c>
      <c r="C7" t="s">
        <v>10</v>
      </c>
      <c r="D7">
        <v>0.16</v>
      </c>
      <c r="E7">
        <v>0</v>
      </c>
      <c r="F7">
        <f t="shared" si="0"/>
        <v>0.16</v>
      </c>
    </row>
    <row r="8" spans="1:13">
      <c r="A8" s="1" t="s">
        <v>49</v>
      </c>
      <c r="B8">
        <v>3</v>
      </c>
      <c r="C8" t="s">
        <v>10</v>
      </c>
      <c r="D8">
        <v>0</v>
      </c>
      <c r="E8">
        <v>0.24</v>
      </c>
      <c r="F8">
        <f t="shared" si="0"/>
        <v>0.24</v>
      </c>
    </row>
    <row r="9" spans="1:13">
      <c r="A9" s="1" t="s">
        <v>23</v>
      </c>
      <c r="B9">
        <v>12</v>
      </c>
      <c r="C9" t="s">
        <v>18</v>
      </c>
      <c r="D9">
        <v>0.56999999999999995</v>
      </c>
      <c r="E9">
        <v>0</v>
      </c>
      <c r="F9">
        <f t="shared" si="0"/>
        <v>0.56999999999999995</v>
      </c>
    </row>
    <row r="10" spans="1:13">
      <c r="A10" s="1" t="s">
        <v>23</v>
      </c>
      <c r="B10">
        <v>14</v>
      </c>
      <c r="C10" t="s">
        <v>18</v>
      </c>
      <c r="D10">
        <v>0.72</v>
      </c>
      <c r="E10">
        <v>0.22</v>
      </c>
      <c r="F10">
        <f t="shared" si="0"/>
        <v>0.94</v>
      </c>
    </row>
    <row r="11" spans="1:13">
      <c r="A11" s="1" t="s">
        <v>9</v>
      </c>
      <c r="B11">
        <v>3</v>
      </c>
      <c r="C11" t="s">
        <v>19</v>
      </c>
      <c r="D11">
        <v>0</v>
      </c>
      <c r="E11">
        <v>8.18</v>
      </c>
      <c r="F11">
        <f t="shared" si="0"/>
        <v>8.18</v>
      </c>
    </row>
    <row r="12" spans="1:13">
      <c r="A12" s="1" t="s">
        <v>23</v>
      </c>
      <c r="B12">
        <v>10</v>
      </c>
      <c r="C12" t="s">
        <v>19</v>
      </c>
      <c r="D12">
        <v>0.43</v>
      </c>
      <c r="E12">
        <v>0.28999999999999998</v>
      </c>
      <c r="F12">
        <f t="shared" si="0"/>
        <v>0.72</v>
      </c>
    </row>
    <row r="13" spans="1:13">
      <c r="A13" s="1" t="s">
        <v>9</v>
      </c>
      <c r="B13">
        <v>11</v>
      </c>
      <c r="C13" t="s">
        <v>21</v>
      </c>
      <c r="D13">
        <v>0.39</v>
      </c>
      <c r="E13">
        <v>0</v>
      </c>
      <c r="F13">
        <f t="shared" si="0"/>
        <v>0.39</v>
      </c>
    </row>
    <row r="14" spans="1:13">
      <c r="A14" s="1" t="s">
        <v>23</v>
      </c>
      <c r="B14">
        <v>1</v>
      </c>
      <c r="C14" t="s">
        <v>21</v>
      </c>
      <c r="D14">
        <v>4.4400000000000004</v>
      </c>
      <c r="E14">
        <v>0</v>
      </c>
      <c r="F14">
        <f t="shared" si="0"/>
        <v>4.4400000000000004</v>
      </c>
    </row>
    <row r="15" spans="1:13">
      <c r="A15" s="1" t="s">
        <v>50</v>
      </c>
      <c r="B15">
        <v>5</v>
      </c>
      <c r="C15" t="s">
        <v>21</v>
      </c>
      <c r="D15">
        <v>17.5</v>
      </c>
      <c r="E15">
        <v>0</v>
      </c>
      <c r="F15">
        <f t="shared" si="0"/>
        <v>17.5</v>
      </c>
    </row>
    <row r="16" spans="1:13">
      <c r="A16" s="1" t="s">
        <v>50</v>
      </c>
      <c r="B16">
        <v>1</v>
      </c>
      <c r="C16" t="s">
        <v>22</v>
      </c>
      <c r="D16">
        <v>0.47</v>
      </c>
      <c r="E16">
        <v>0</v>
      </c>
      <c r="F16">
        <f t="shared" si="0"/>
        <v>0.47</v>
      </c>
      <c r="I16" t="s">
        <v>26</v>
      </c>
      <c r="J16" t="s">
        <v>39</v>
      </c>
      <c r="K16" t="s">
        <v>40</v>
      </c>
      <c r="L16" t="s">
        <v>41</v>
      </c>
      <c r="M16" t="s">
        <v>42</v>
      </c>
    </row>
    <row r="17" spans="1:13">
      <c r="A17" s="1" t="s">
        <v>23</v>
      </c>
      <c r="B17">
        <v>5</v>
      </c>
      <c r="C17" t="s">
        <v>22</v>
      </c>
      <c r="D17">
        <f>18.26+2.71</f>
        <v>20.970000000000002</v>
      </c>
      <c r="E17">
        <v>0</v>
      </c>
      <c r="F17">
        <f t="shared" si="0"/>
        <v>20.970000000000002</v>
      </c>
      <c r="I17" t="s">
        <v>29</v>
      </c>
      <c r="J17">
        <f>AVERAGE(D6:D8)</f>
        <v>5.3333333333333337E-2</v>
      </c>
      <c r="K17">
        <f>J17/453.592</f>
        <v>1.1757996907646814E-4</v>
      </c>
      <c r="L17">
        <f>K17*43560</f>
        <v>5.1217834529709521</v>
      </c>
    </row>
    <row r="18" spans="1:13">
      <c r="A18" s="1" t="s">
        <v>9</v>
      </c>
      <c r="B18">
        <v>9</v>
      </c>
      <c r="C18" t="s">
        <v>22</v>
      </c>
      <c r="D18">
        <f>20.47+9.55</f>
        <v>30.02</v>
      </c>
      <c r="E18">
        <v>0</v>
      </c>
      <c r="F18">
        <f t="shared" si="0"/>
        <v>30.02</v>
      </c>
      <c r="I18" t="s">
        <v>30</v>
      </c>
      <c r="J18">
        <f>AVERAGE(D9:D10)</f>
        <v>0.64500000000000002</v>
      </c>
      <c r="K18">
        <f t="shared" ref="K18:K23" si="1">J18/453.592</f>
        <v>1.4219827510185367E-3</v>
      </c>
      <c r="L18">
        <f t="shared" ref="L18:L23" si="2">K18*43560</f>
        <v>61.941568634367457</v>
      </c>
      <c r="M18">
        <f>L18*(3.5/100)</f>
        <v>2.1679549022028612</v>
      </c>
    </row>
    <row r="19" spans="1:13">
      <c r="A19" s="1" t="s">
        <v>23</v>
      </c>
      <c r="B19">
        <v>7</v>
      </c>
      <c r="C19" t="s">
        <v>24</v>
      </c>
      <c r="D19">
        <v>11.59</v>
      </c>
      <c r="E19">
        <v>0</v>
      </c>
      <c r="F19">
        <f t="shared" si="0"/>
        <v>11.59</v>
      </c>
      <c r="I19" t="s">
        <v>31</v>
      </c>
      <c r="J19">
        <f>AVERAGE(D11:D12)</f>
        <v>0.215</v>
      </c>
      <c r="K19">
        <f t="shared" si="1"/>
        <v>4.7399425033951218E-4</v>
      </c>
      <c r="L19">
        <f t="shared" si="2"/>
        <v>20.64718954478915</v>
      </c>
      <c r="M19">
        <f>L19*(3.5/100)</f>
        <v>0.72265163406762034</v>
      </c>
    </row>
    <row r="20" spans="1:13">
      <c r="A20" s="1" t="s">
        <v>23</v>
      </c>
      <c r="B20">
        <v>8</v>
      </c>
      <c r="C20" t="s">
        <v>24</v>
      </c>
      <c r="D20">
        <v>18.29</v>
      </c>
      <c r="E20">
        <v>0</v>
      </c>
      <c r="F20">
        <f t="shared" si="0"/>
        <v>18.29</v>
      </c>
      <c r="I20" t="s">
        <v>32</v>
      </c>
      <c r="J20">
        <f>AVERAGE(D13:D15)</f>
        <v>7.4433333333333325</v>
      </c>
      <c r="K20">
        <f t="shared" si="1"/>
        <v>1.6409754434234581E-2</v>
      </c>
      <c r="L20">
        <f t="shared" si="2"/>
        <v>714.80890315525835</v>
      </c>
      <c r="M20">
        <f>L20*(3/100)</f>
        <v>21.44426709465775</v>
      </c>
    </row>
    <row r="21" spans="1:13">
      <c r="A21" s="1" t="s">
        <v>49</v>
      </c>
      <c r="B21">
        <v>2</v>
      </c>
      <c r="C21" t="s">
        <v>24</v>
      </c>
      <c r="D21">
        <f>19.33+1</f>
        <v>20.329999999999998</v>
      </c>
      <c r="E21">
        <v>0</v>
      </c>
      <c r="F21">
        <f t="shared" si="0"/>
        <v>20.329999999999998</v>
      </c>
      <c r="I21" t="s">
        <v>33</v>
      </c>
      <c r="J21">
        <f>AVERAGE(D16:D18)</f>
        <v>17.153333333333332</v>
      </c>
      <c r="K21">
        <f t="shared" si="1"/>
        <v>3.7816657554219063E-2</v>
      </c>
      <c r="L21">
        <f t="shared" si="2"/>
        <v>1647.2936030617823</v>
      </c>
      <c r="M21">
        <f t="shared" ref="M21:M23" si="3">L21*(3/100)</f>
        <v>49.418808091853464</v>
      </c>
    </row>
    <row r="22" spans="1:13">
      <c r="A22" s="1" t="s">
        <v>9</v>
      </c>
      <c r="B22">
        <v>6</v>
      </c>
      <c r="C22" t="s">
        <v>25</v>
      </c>
      <c r="D22">
        <v>13.65</v>
      </c>
      <c r="E22">
        <v>0</v>
      </c>
      <c r="F22">
        <f t="shared" si="0"/>
        <v>13.65</v>
      </c>
      <c r="I22" t="s">
        <v>34</v>
      </c>
      <c r="J22">
        <f>AVERAGE(D19:D21)</f>
        <v>16.736666666666665</v>
      </c>
      <c r="K22">
        <f t="shared" si="1"/>
        <v>3.6898064045809149E-2</v>
      </c>
      <c r="L22">
        <f t="shared" si="2"/>
        <v>1607.2796698354466</v>
      </c>
      <c r="M22">
        <f t="shared" si="3"/>
        <v>48.218390095063398</v>
      </c>
    </row>
    <row r="23" spans="1:13">
      <c r="A23" s="1" t="s">
        <v>50</v>
      </c>
      <c r="B23">
        <v>4</v>
      </c>
      <c r="C23" t="s">
        <v>25</v>
      </c>
      <c r="D23">
        <v>3.05</v>
      </c>
      <c r="E23">
        <v>0</v>
      </c>
      <c r="F23">
        <f t="shared" si="0"/>
        <v>3.05</v>
      </c>
      <c r="I23" t="s">
        <v>35</v>
      </c>
      <c r="J23">
        <f>AVERAGE(D22:D24)</f>
        <v>8.6966666666666654</v>
      </c>
      <c r="K23">
        <f t="shared" si="1"/>
        <v>1.9172883707531584E-2</v>
      </c>
      <c r="L23">
        <f t="shared" si="2"/>
        <v>835.17081430007579</v>
      </c>
      <c r="M23">
        <f t="shared" si="3"/>
        <v>25.055124429002273</v>
      </c>
    </row>
    <row r="24" spans="1:13">
      <c r="A24" s="1" t="s">
        <v>23</v>
      </c>
      <c r="B24">
        <v>13</v>
      </c>
      <c r="C24" t="s">
        <v>25</v>
      </c>
      <c r="D24">
        <f>0.61+8.78</f>
        <v>9.3899999999999988</v>
      </c>
      <c r="E24">
        <v>0</v>
      </c>
      <c r="F24">
        <f t="shared" si="0"/>
        <v>9.3899999999999988</v>
      </c>
    </row>
    <row r="27" spans="1:13">
      <c r="A27" s="9" t="s">
        <v>26</v>
      </c>
      <c r="B27" s="9" t="s">
        <v>11</v>
      </c>
      <c r="C27" s="9" t="s">
        <v>27</v>
      </c>
      <c r="D27" s="9" t="s">
        <v>28</v>
      </c>
    </row>
    <row r="28" spans="1:13">
      <c r="A28" s="9" t="s">
        <v>10</v>
      </c>
      <c r="B28">
        <f>AVERAGE(D6:D8)</f>
        <v>5.3333333333333337E-2</v>
      </c>
      <c r="C28">
        <f>AVERAGE(E6:E8)</f>
        <v>0.31666666666666665</v>
      </c>
      <c r="D28">
        <f>SUM(B28+C28)</f>
        <v>0.37</v>
      </c>
    </row>
    <row r="29" spans="1:13">
      <c r="A29" s="9" t="s">
        <v>18</v>
      </c>
      <c r="B29">
        <f>AVERAGE(D9:D10)</f>
        <v>0.64500000000000002</v>
      </c>
      <c r="C29">
        <f>AVERAGE(E9:E10)</f>
        <v>0.11</v>
      </c>
      <c r="D29">
        <f t="shared" ref="D29:D34" si="4">SUM(B29+C29)</f>
        <v>0.755</v>
      </c>
    </row>
    <row r="30" spans="1:13">
      <c r="A30" s="9" t="s">
        <v>19</v>
      </c>
      <c r="B30">
        <f>AVERAGE(D11:D12)</f>
        <v>0.215</v>
      </c>
      <c r="C30">
        <f>AVERAGE(E11:E12)</f>
        <v>4.2349999999999994</v>
      </c>
      <c r="D30">
        <f t="shared" si="4"/>
        <v>4.4499999999999993</v>
      </c>
    </row>
    <row r="31" spans="1:13">
      <c r="A31" s="9" t="s">
        <v>21</v>
      </c>
      <c r="B31">
        <f>AVERAGE(D13:D15)</f>
        <v>7.4433333333333325</v>
      </c>
      <c r="C31">
        <f>AVERAGE(E13:E15)</f>
        <v>0</v>
      </c>
      <c r="D31">
        <f t="shared" si="4"/>
        <v>7.4433333333333325</v>
      </c>
    </row>
    <row r="32" spans="1:13">
      <c r="A32" s="9" t="s">
        <v>22</v>
      </c>
      <c r="B32">
        <f>AVERAGE(D16:D18)</f>
        <v>17.153333333333332</v>
      </c>
      <c r="C32">
        <f>AVERAGE(E16:E18)</f>
        <v>0</v>
      </c>
      <c r="D32">
        <f t="shared" si="4"/>
        <v>17.153333333333332</v>
      </c>
    </row>
    <row r="33" spans="1:4">
      <c r="A33" s="9" t="s">
        <v>24</v>
      </c>
      <c r="B33">
        <f>AVERAGE(D19:D21)</f>
        <v>16.736666666666665</v>
      </c>
      <c r="C33">
        <f>AVERAGE(E19:E21)</f>
        <v>0</v>
      </c>
      <c r="D33">
        <f t="shared" si="4"/>
        <v>16.736666666666665</v>
      </c>
    </row>
    <row r="34" spans="1:4">
      <c r="A34" s="9" t="s">
        <v>25</v>
      </c>
      <c r="B34">
        <f>AVERAGE(D22:D24)</f>
        <v>8.6966666666666654</v>
      </c>
      <c r="C34">
        <f>AVERAGE(E22:E24)</f>
        <v>0</v>
      </c>
      <c r="D34">
        <f t="shared" si="4"/>
        <v>8.6966666666666654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2012 measurements</vt:lpstr>
      <vt:lpstr>2013 measurements</vt:lpstr>
    </vt:vector>
  </TitlesOfParts>
  <Company>Stone's Throw Urban Farm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Liebman</dc:creator>
  <cp:lastModifiedBy>Alexander Liebman</cp:lastModifiedBy>
  <dcterms:created xsi:type="dcterms:W3CDTF">2013-12-03T15:17:28Z</dcterms:created>
  <dcterms:modified xsi:type="dcterms:W3CDTF">2013-12-03T20:13:29Z</dcterms:modified>
</cp:coreProperties>
</file>