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hidePivotFieldList="1" autoCompressPictures="0"/>
  <bookViews>
    <workbookView xWindow="330" yWindow="70" windowWidth="29200" windowHeight="10720" tabRatio="500" activeTab="1"/>
  </bookViews>
  <sheets>
    <sheet name="Sheet2" sheetId="2" r:id="rId1"/>
    <sheet name="Sheet4" sheetId="4" r:id="rId2"/>
    <sheet name="Sheet1" sheetId="1" r:id="rId3"/>
  </sheets>
  <calcPr calcId="145621" concurrentCalc="0"/>
  <pivotCaches>
    <pivotCache cacheId="0" r:id="rId4"/>
    <pivotCache cacheId="1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4" l="1"/>
  <c r="E36" i="4"/>
  <c r="C36" i="4"/>
  <c r="B19" i="4"/>
  <c r="B23" i="4"/>
  <c r="C19" i="4"/>
  <c r="D19" i="4"/>
  <c r="D24" i="4"/>
  <c r="C24" i="4"/>
  <c r="B24" i="4"/>
  <c r="D23" i="4"/>
  <c r="C23" i="4"/>
  <c r="G30" i="1"/>
  <c r="E8" i="1"/>
  <c r="F8" i="1"/>
  <c r="F9" i="1"/>
  <c r="K30" i="1"/>
  <c r="G18" i="1"/>
  <c r="E3" i="1"/>
  <c r="F3" i="1"/>
  <c r="F4" i="1"/>
  <c r="K18" i="1"/>
  <c r="G33" i="1"/>
  <c r="K33" i="1"/>
  <c r="G32" i="1"/>
  <c r="K32" i="1"/>
  <c r="G31" i="1"/>
  <c r="K31" i="1"/>
  <c r="G29" i="1"/>
  <c r="K29" i="1"/>
  <c r="G28" i="1"/>
  <c r="K28" i="1"/>
  <c r="G27" i="1"/>
  <c r="K27" i="1"/>
  <c r="G26" i="1"/>
  <c r="K26" i="1"/>
  <c r="G15" i="1"/>
  <c r="K15" i="1"/>
  <c r="G16" i="1"/>
  <c r="K16" i="1"/>
  <c r="G17" i="1"/>
  <c r="K17" i="1"/>
  <c r="G14" i="1"/>
  <c r="K14" i="1"/>
  <c r="H30" i="1"/>
  <c r="I30" i="1"/>
  <c r="J30" i="1"/>
  <c r="H31" i="1"/>
  <c r="I31" i="1"/>
  <c r="J31" i="1"/>
  <c r="H32" i="1"/>
  <c r="I32" i="1"/>
  <c r="J32" i="1"/>
  <c r="H33" i="1"/>
  <c r="I33" i="1"/>
  <c r="J33" i="1"/>
  <c r="H14" i="1"/>
  <c r="I14" i="1"/>
  <c r="J14" i="1"/>
  <c r="H18" i="1"/>
  <c r="I18" i="1"/>
  <c r="H29" i="1"/>
  <c r="I29" i="1"/>
  <c r="H28" i="1"/>
  <c r="I28" i="1"/>
  <c r="H27" i="1"/>
  <c r="I27" i="1"/>
  <c r="H26" i="1"/>
  <c r="I26" i="1"/>
  <c r="H15" i="1"/>
  <c r="I15" i="1"/>
  <c r="H16" i="1"/>
  <c r="I16" i="1"/>
  <c r="H17" i="1"/>
  <c r="I17" i="1"/>
  <c r="H19" i="1"/>
  <c r="H20" i="1"/>
  <c r="H21" i="1"/>
  <c r="H22" i="1"/>
  <c r="H23" i="1"/>
  <c r="H24" i="1"/>
  <c r="H25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J15" i="1"/>
  <c r="J16" i="1"/>
  <c r="J17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J26" i="1"/>
  <c r="J27" i="1"/>
  <c r="J28" i="1"/>
  <c r="J29" i="1"/>
  <c r="B23" i="1"/>
  <c r="B24" i="1"/>
  <c r="B25" i="1"/>
  <c r="B22" i="1"/>
  <c r="B26" i="1"/>
  <c r="B27" i="1"/>
  <c r="B28" i="1"/>
  <c r="B29" i="1"/>
  <c r="C22" i="2"/>
  <c r="C26" i="2"/>
  <c r="D22" i="2"/>
  <c r="D26" i="2"/>
  <c r="C27" i="2"/>
  <c r="D27" i="2"/>
  <c r="B22" i="2"/>
  <c r="B27" i="2"/>
  <c r="B26" i="2"/>
</calcChain>
</file>

<file path=xl/comments1.xml><?xml version="1.0" encoding="utf-8"?>
<comments xmlns="http://schemas.openxmlformats.org/spreadsheetml/2006/main">
  <authors>
    <author>Crop Science Reviewer</author>
  </authors>
  <commentList>
    <comment ref="D13" authorId="0">
      <text>
        <r>
          <rPr>
            <b/>
            <sz val="9"/>
            <color indexed="81"/>
            <rFont val="Verdana"/>
            <family val="2"/>
          </rPr>
          <t>Crop Science Reviewer:</t>
        </r>
        <r>
          <rPr>
            <sz val="9"/>
            <color indexed="81"/>
            <rFont val="Verdana"/>
            <family val="2"/>
          </rPr>
          <t xml:space="preserve">
Includes weight of ring.</t>
        </r>
      </text>
    </comment>
  </commentList>
</comments>
</file>

<file path=xl/sharedStrings.xml><?xml version="1.0" encoding="utf-8"?>
<sst xmlns="http://schemas.openxmlformats.org/spreadsheetml/2006/main" count="127" uniqueCount="50">
  <si>
    <t>Interior dimensions</t>
    <phoneticPr fontId="1" type="noConversion"/>
  </si>
  <si>
    <t>mm</t>
    <phoneticPr fontId="1" type="noConversion"/>
  </si>
  <si>
    <t>height</t>
    <phoneticPr fontId="1" type="noConversion"/>
  </si>
  <si>
    <t>Treatment</t>
    <phoneticPr fontId="1" type="noConversion"/>
  </si>
  <si>
    <t>Rep</t>
    <phoneticPr fontId="1" type="noConversion"/>
  </si>
  <si>
    <t>Wet weight</t>
    <phoneticPr fontId="1" type="noConversion"/>
  </si>
  <si>
    <t>Dry weight</t>
    <phoneticPr fontId="1" type="noConversion"/>
  </si>
  <si>
    <t>Moisture</t>
    <phoneticPr fontId="1" type="noConversion"/>
  </si>
  <si>
    <t>Dry soil weight</t>
    <phoneticPr fontId="1" type="noConversion"/>
  </si>
  <si>
    <t>radius=</t>
    <phoneticPr fontId="1" type="noConversion"/>
  </si>
  <si>
    <t>Volume</t>
    <phoneticPr fontId="1" type="noConversion"/>
  </si>
  <si>
    <t>mm3</t>
    <phoneticPr fontId="1" type="noConversion"/>
  </si>
  <si>
    <t>cm3</t>
    <phoneticPr fontId="1" type="noConversion"/>
  </si>
  <si>
    <t>Crop</t>
    <phoneticPr fontId="1" type="noConversion"/>
  </si>
  <si>
    <t>ARG+Clover</t>
    <phoneticPr fontId="1" type="noConversion"/>
  </si>
  <si>
    <t>Triticale+Clover</t>
    <phoneticPr fontId="1" type="noConversion"/>
  </si>
  <si>
    <t>Triticale</t>
    <phoneticPr fontId="1" type="noConversion"/>
  </si>
  <si>
    <t>ARG</t>
    <phoneticPr fontId="1" type="noConversion"/>
  </si>
  <si>
    <t>Porosity, %</t>
    <phoneticPr fontId="1" type="noConversion"/>
  </si>
  <si>
    <t>Bulk Density, g/cm3</t>
    <phoneticPr fontId="1" type="noConversion"/>
  </si>
  <si>
    <t>Volumetric Water Content</t>
    <phoneticPr fontId="1" type="noConversion"/>
  </si>
  <si>
    <t>Row Labels</t>
  </si>
  <si>
    <t>ARG</t>
  </si>
  <si>
    <t>ARG+Clover</t>
  </si>
  <si>
    <t>Triticale</t>
  </si>
  <si>
    <t>Triticale+Clover</t>
  </si>
  <si>
    <t>Grand Total</t>
  </si>
  <si>
    <t>Values</t>
  </si>
  <si>
    <t>Average of Bulk Density, g/cm3</t>
  </si>
  <si>
    <t>Average of Porosity, %</t>
  </si>
  <si>
    <t>Average of Volumetric Water Content</t>
  </si>
  <si>
    <t>StdDev of Bulk Density, g/cm3</t>
  </si>
  <si>
    <t>StdDev of Porosity, %</t>
  </si>
  <si>
    <t>StdDev of Volumetric Water Content</t>
  </si>
  <si>
    <t>Standard Error</t>
  </si>
  <si>
    <t>t-value (P&lt;0.10)</t>
  </si>
  <si>
    <t>t-value (P&lt;0.05)</t>
  </si>
  <si>
    <t>LSD0.05</t>
  </si>
  <si>
    <t>LSD0.10</t>
  </si>
  <si>
    <t>Cylinder and foil(g)</t>
  </si>
  <si>
    <t>Data on ring size short</t>
  </si>
  <si>
    <t>Data on ring size tall</t>
  </si>
  <si>
    <t>Control</t>
  </si>
  <si>
    <t>a</t>
  </si>
  <si>
    <t>b</t>
  </si>
  <si>
    <t>ab</t>
  </si>
  <si>
    <t>Porosity, %</t>
  </si>
  <si>
    <t>Volumetric Water Content</t>
  </si>
  <si>
    <t>Bulk Density, g/cm3</t>
  </si>
  <si>
    <t>FINAL REPORT FS11-263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</si>
</sst>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"/>
    <numFmt numFmtId="167" formatCode="0.00000"/>
  </numFmts>
  <fonts count="9" x14ac:knownFonts="1">
    <font>
      <sz val="10"/>
      <name val="Verdana"/>
    </font>
    <font>
      <sz val="8"/>
      <name val="Verdana"/>
      <family val="2"/>
    </font>
    <font>
      <sz val="9"/>
      <color indexed="81"/>
      <name val="Verdana"/>
      <family val="2"/>
    </font>
    <font>
      <b/>
      <sz val="9"/>
      <color indexed="81"/>
      <name val="Verdana"/>
      <family val="2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0"/>
      <color theme="0"/>
      <name val="Verdana"/>
    </font>
    <font>
      <sz val="10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quotePrefix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9" xfId="0" applyBorder="1"/>
    <xf numFmtId="2" fontId="0" fillId="0" borderId="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3" xfId="0" applyFont="1" applyBorder="1" applyAlignment="1">
      <alignment horizontal="left"/>
    </xf>
    <xf numFmtId="167" fontId="0" fillId="0" borderId="0" xfId="0" applyNumberFormat="1"/>
    <xf numFmtId="166" fontId="8" fillId="0" borderId="13" xfId="0" applyNumberFormat="1" applyFont="1" applyBorder="1"/>
    <xf numFmtId="164" fontId="8" fillId="0" borderId="13" xfId="0" applyNumberFormat="1" applyFont="1" applyBorder="1"/>
    <xf numFmtId="2" fontId="8" fillId="0" borderId="13" xfId="0" applyNumberFormat="1" applyFont="1" applyBorder="1"/>
    <xf numFmtId="0" fontId="7" fillId="2" borderId="1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14">
    <dxf>
      <numFmt numFmtId="167" formatCode="0.00000"/>
    </dxf>
    <dxf>
      <numFmt numFmtId="2" formatCode="0.00"/>
    </dxf>
    <dxf>
      <numFmt numFmtId="164" formatCode="0.000"/>
    </dxf>
    <dxf>
      <numFmt numFmtId="167" formatCode="0.00000"/>
    </dxf>
    <dxf>
      <numFmt numFmtId="2" formatCode="0.00"/>
    </dxf>
    <dxf>
      <numFmt numFmtId="164" formatCode="0.000"/>
    </dxf>
    <dxf>
      <numFmt numFmtId="166" formatCode="0.0000"/>
    </dxf>
    <dxf>
      <numFmt numFmtId="164" formatCode="0.000"/>
    </dxf>
    <dxf>
      <numFmt numFmtId="166" formatCode="0.0000"/>
    </dxf>
    <dxf>
      <alignment horizontal="center" readingOrder="0"/>
    </dxf>
    <dxf>
      <alignment horizontal="center" readingOrder="0"/>
    </dxf>
    <dxf>
      <numFmt numFmtId="164" formatCode="0.000"/>
    </dxf>
    <dxf>
      <numFmt numFmtId="165" formatCode="0.0"/>
    </dxf>
    <dxf>
      <numFmt numFmtId="2" formatCode="0.0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ment" refreshedDate="40012.479406944447" createdVersion="3" refreshedVersion="4" minRefreshableVersion="3" recordCount="16">
  <cacheSource type="worksheet">
    <worksheetSource ref="A13:K29" sheet="Sheet1"/>
  </cacheSource>
  <cacheFields count="11">
    <cacheField name="Crop" numFmtId="0">
      <sharedItems count="4">
        <s v="ARG"/>
        <s v="ARG+Clover"/>
        <s v="Triticale+Clover"/>
        <s v="Triticale"/>
      </sharedItems>
    </cacheField>
    <cacheField name="Treatment" numFmtId="0">
      <sharedItems containsSemiMixedTypes="0" containsString="0" containsNumber="1" containsInteger="1" minValue="1" maxValue="4"/>
    </cacheField>
    <cacheField name="Rep" numFmtId="0">
      <sharedItems containsSemiMixedTypes="0" containsString="0" containsNumber="1" containsInteger="1" minValue="1" maxValue="4"/>
    </cacheField>
    <cacheField name="Wet weight" numFmtId="0">
      <sharedItems containsSemiMixedTypes="0" containsString="0" containsNumber="1" containsInteger="1" minValue="790" maxValue="901"/>
    </cacheField>
    <cacheField name="Dry weight" numFmtId="0">
      <sharedItems containsSemiMixedTypes="0" containsString="0" containsNumber="1" containsInteger="1" minValue="665" maxValue="774"/>
    </cacheField>
    <cacheField name="Cylinder and foil(g)" numFmtId="0">
      <sharedItems containsSemiMixedTypes="0" containsString="0" containsNumber="1" containsInteger="1" minValue="157" maxValue="234"/>
    </cacheField>
    <cacheField name="Moisture" numFmtId="0">
      <sharedItems containsSemiMixedTypes="0" containsString="0" containsNumber="1" containsInteger="1" minValue="118" maxValue="138"/>
    </cacheField>
    <cacheField name="Dry soil weight" numFmtId="0">
      <sharedItems containsSemiMixedTypes="0" containsString="0" containsNumber="1" containsInteger="1" minValue="506" maxValue="571"/>
    </cacheField>
    <cacheField name="Bulk Density, g/cm3" numFmtId="2">
      <sharedItems containsSemiMixedTypes="0" containsString="0" containsNumber="1" minValue="1.2583187688202975" maxValue="1.4356692808947924"/>
    </cacheField>
    <cacheField name="Porosity, %" numFmtId="165">
      <sharedItems containsSemiMixedTypes="0" containsString="0" containsNumber="1" minValue="45.823800720951226" maxValue="52.516272874705749"/>
    </cacheField>
    <cacheField name="Volumetric Water Content" numFmtId="164">
      <sharedItems containsSemiMixedTypes="0" containsString="0" containsNumber="1" minValue="0.293441926325682" maxValue="0.361537154677885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ment" refreshedDate="40012.48013541667" createdVersion="4" refreshedVersion="4" minRefreshableVersion="3" recordCount="20">
  <cacheSource type="worksheet">
    <worksheetSource ref="A13:K33" sheet="Sheet1"/>
  </cacheSource>
  <cacheFields count="11">
    <cacheField name="Crop" numFmtId="0">
      <sharedItems count="5">
        <s v="ARG"/>
        <s v="ARG+Clover"/>
        <s v="Triticale+Clover"/>
        <s v="Triticale"/>
        <s v="Control"/>
      </sharedItems>
    </cacheField>
    <cacheField name="Treatment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Rep" numFmtId="0">
      <sharedItems containsSemiMixedTypes="0" containsString="0" containsNumber="1" containsInteger="1" minValue="1" maxValue="4"/>
    </cacheField>
    <cacheField name="Wet weight" numFmtId="0">
      <sharedItems containsSemiMixedTypes="0" containsString="0" containsNumber="1" containsInteger="1" minValue="738" maxValue="901"/>
    </cacheField>
    <cacheField name="Dry weight" numFmtId="0">
      <sharedItems containsSemiMixedTypes="0" containsString="0" containsNumber="1" containsInteger="1" minValue="622" maxValue="774"/>
    </cacheField>
    <cacheField name="Cylinder and foil(g)" numFmtId="0">
      <sharedItems containsSemiMixedTypes="0" containsString="0" containsNumber="1" containsInteger="1" minValue="157" maxValue="234"/>
    </cacheField>
    <cacheField name="Moisture" numFmtId="0">
      <sharedItems containsSemiMixedTypes="0" containsString="0" containsNumber="1" containsInteger="1" minValue="116" maxValue="138"/>
    </cacheField>
    <cacheField name="Dry soil weight" numFmtId="0">
      <sharedItems containsSemiMixedTypes="0" containsString="0" containsNumber="1" containsInteger="1" minValue="465" maxValue="571"/>
    </cacheField>
    <cacheField name="Bulk Density, g/cm3" numFmtId="2">
      <sharedItems containsSemiMixedTypes="0" containsString="0" containsNumber="1" minValue="1.1563601334020519" maxValue="1.4356692808947924"/>
    </cacheField>
    <cacheField name="Porosity, %" numFmtId="165">
      <sharedItems containsSemiMixedTypes="0" containsString="0" containsNumber="1" minValue="45.823800720951226" maxValue="56.36376855086597" count="17">
        <n v="47.35499818717377"/>
        <n v="50.264080283782711"/>
        <n v="46.416584607622504"/>
        <n v="52.516272874705749"/>
        <n v="49.382821111545674"/>
        <n v="47.603310916248454"/>
        <n v="47.405587561215427"/>
        <n v="45.823800720951226"/>
        <n v="47.207864206182393"/>
        <n v="46.021524075984253"/>
        <n v="47.636522261039147"/>
        <n v="52.328590158795507"/>
        <n v="52.140907442885243"/>
        <n v="53.079321022436524"/>
        <n v="53.923893244032662"/>
        <n v="56.36376855086597"/>
        <n v="53.642369170167292"/>
      </sharedItems>
    </cacheField>
    <cacheField name="Volumetric Water Content" numFmtId="164">
      <sharedItems containsSemiMixedTypes="0" containsString="0" containsNumber="1" minValue="0.28846833435406027" maxValue="0.36153715467788572" count="16">
        <n v="0.31333629421216891"/>
        <n v="0.32825707012703409"/>
        <n v="0.31830988618379064"/>
        <n v="0.36153715467788572"/>
        <n v="0.34319831349857266"/>
        <n v="0.33795864459019753"/>
        <n v="0.35105781686113541"/>
        <n v="0.30914046559413416"/>
        <n v="0.33271897568182235"/>
        <n v="0.31438013450250929"/>
        <n v="0.293441926325682"/>
        <n v="0.32328347815541236"/>
        <n v="0.29592872231149286"/>
        <n v="0.29841551829730373"/>
        <n v="0.31582309019797977"/>
        <n v="0.2884683343540602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1"/>
    <n v="1"/>
    <n v="851"/>
    <n v="725"/>
    <n v="164"/>
    <n v="126"/>
    <n v="561"/>
    <n v="1.395092548039895"/>
    <n v="47.35499818717377"/>
    <n v="0.31333629421216891"/>
  </r>
  <r>
    <x v="0"/>
    <n v="1"/>
    <n v="2"/>
    <n v="826"/>
    <n v="694"/>
    <n v="164"/>
    <n v="132"/>
    <n v="530"/>
    <n v="1.3180018724797582"/>
    <n v="50.264080283782711"/>
    <n v="0.32825707012703409"/>
  </r>
  <r>
    <x v="0"/>
    <n v="1"/>
    <n v="3"/>
    <n v="857"/>
    <n v="729"/>
    <n v="158"/>
    <n v="128"/>
    <n v="571"/>
    <n v="1.4199605078980035"/>
    <n v="46.416584607622504"/>
    <n v="0.31830988618379064"/>
  </r>
  <r>
    <x v="0"/>
    <n v="1"/>
    <n v="4"/>
    <n v="802"/>
    <n v="670"/>
    <n v="164"/>
    <n v="132"/>
    <n v="506"/>
    <n v="1.2583187688202975"/>
    <n v="52.516272874705749"/>
    <n v="0.32825707012703409"/>
  </r>
  <r>
    <x v="1"/>
    <n v="2"/>
    <n v="1"/>
    <n v="877"/>
    <n v="739"/>
    <n v="227"/>
    <n v="138"/>
    <n v="512"/>
    <n v="1.3413552405440397"/>
    <n v="49.382821111545674"/>
    <n v="0.36153715467788572"/>
  </r>
  <r>
    <x v="1"/>
    <n v="2"/>
    <n v="2"/>
    <n v="886"/>
    <n v="755"/>
    <n v="225"/>
    <n v="131"/>
    <n v="530"/>
    <n v="1.388512260719416"/>
    <n v="47.603310916248454"/>
    <n v="0.34319831349857266"/>
  </r>
  <r>
    <x v="1"/>
    <n v="2"/>
    <n v="3"/>
    <n v="891"/>
    <n v="762"/>
    <n v="230"/>
    <n v="129"/>
    <n v="532"/>
    <n v="1.3937519296277912"/>
    <n v="47.405587561215427"/>
    <n v="0.33795864459019753"/>
  </r>
  <r>
    <x v="1"/>
    <n v="2"/>
    <n v="4"/>
    <n v="871"/>
    <n v="737"/>
    <n v="225"/>
    <n v="134"/>
    <n v="512"/>
    <n v="1.3413552405440397"/>
    <n v="49.382821111545674"/>
    <n v="0.35105781686113541"/>
  </r>
  <r>
    <x v="2"/>
    <n v="3"/>
    <n v="1"/>
    <n v="884"/>
    <n v="766"/>
    <n v="218"/>
    <n v="118"/>
    <n v="548"/>
    <n v="1.4356692808947924"/>
    <n v="45.823800720951226"/>
    <n v="0.30914046559413416"/>
  </r>
  <r>
    <x v="2"/>
    <n v="3"/>
    <n v="2"/>
    <n v="895"/>
    <n v="768"/>
    <n v="234"/>
    <n v="127"/>
    <n v="534"/>
    <n v="1.3989915985361665"/>
    <n v="47.207864206182393"/>
    <n v="0.33271897568182235"/>
  </r>
  <r>
    <x v="2"/>
    <n v="3"/>
    <n v="3"/>
    <n v="888"/>
    <n v="768"/>
    <n v="234"/>
    <n v="120"/>
    <n v="534"/>
    <n v="1.3989915985361665"/>
    <n v="47.207864206182393"/>
    <n v="0.31438013450250929"/>
  </r>
  <r>
    <x v="2"/>
    <n v="3"/>
    <n v="4"/>
    <n v="901"/>
    <n v="774"/>
    <n v="228"/>
    <n v="127"/>
    <n v="546"/>
    <n v="1.4304296119864173"/>
    <n v="46.021524075984253"/>
    <n v="0.33271897568182235"/>
  </r>
  <r>
    <x v="3"/>
    <n v="4"/>
    <n v="1"/>
    <n v="840"/>
    <n v="722"/>
    <n v="164"/>
    <n v="118"/>
    <n v="558"/>
    <n v="1.3876321600824624"/>
    <n v="47.636522261039147"/>
    <n v="0.293441926325682"/>
  </r>
  <r>
    <x v="3"/>
    <n v="4"/>
    <n v="2"/>
    <n v="795"/>
    <n v="665"/>
    <n v="157"/>
    <n v="130"/>
    <n v="508"/>
    <n v="1.2632923607919191"/>
    <n v="52.328590158795507"/>
    <n v="0.32328347815541236"/>
  </r>
  <r>
    <x v="3"/>
    <n v="4"/>
    <n v="3"/>
    <n v="841"/>
    <n v="722"/>
    <n v="164"/>
    <n v="119"/>
    <n v="558"/>
    <n v="1.3876321600824624"/>
    <n v="47.636522261039147"/>
    <n v="0.29592872231149286"/>
  </r>
  <r>
    <x v="3"/>
    <n v="4"/>
    <n v="4"/>
    <n v="790"/>
    <n v="672"/>
    <n v="162"/>
    <n v="118"/>
    <n v="510"/>
    <n v="1.2682659527635409"/>
    <n v="52.140907442885243"/>
    <n v="0.29344192632568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x v="0"/>
    <n v="1"/>
    <n v="851"/>
    <n v="725"/>
    <n v="164"/>
    <n v="126"/>
    <n v="561"/>
    <n v="1.395092548039895"/>
    <x v="0"/>
    <x v="0"/>
  </r>
  <r>
    <x v="0"/>
    <x v="0"/>
    <n v="2"/>
    <n v="826"/>
    <n v="694"/>
    <n v="164"/>
    <n v="132"/>
    <n v="530"/>
    <n v="1.3180018724797582"/>
    <x v="1"/>
    <x v="1"/>
  </r>
  <r>
    <x v="0"/>
    <x v="0"/>
    <n v="3"/>
    <n v="857"/>
    <n v="729"/>
    <n v="158"/>
    <n v="128"/>
    <n v="571"/>
    <n v="1.4199605078980035"/>
    <x v="2"/>
    <x v="2"/>
  </r>
  <r>
    <x v="0"/>
    <x v="0"/>
    <n v="4"/>
    <n v="802"/>
    <n v="670"/>
    <n v="164"/>
    <n v="132"/>
    <n v="506"/>
    <n v="1.2583187688202975"/>
    <x v="3"/>
    <x v="1"/>
  </r>
  <r>
    <x v="1"/>
    <x v="1"/>
    <n v="1"/>
    <n v="877"/>
    <n v="739"/>
    <n v="227"/>
    <n v="138"/>
    <n v="512"/>
    <n v="1.3413552405440397"/>
    <x v="4"/>
    <x v="3"/>
  </r>
  <r>
    <x v="1"/>
    <x v="1"/>
    <n v="2"/>
    <n v="886"/>
    <n v="755"/>
    <n v="225"/>
    <n v="131"/>
    <n v="530"/>
    <n v="1.388512260719416"/>
    <x v="5"/>
    <x v="4"/>
  </r>
  <r>
    <x v="1"/>
    <x v="1"/>
    <n v="3"/>
    <n v="891"/>
    <n v="762"/>
    <n v="230"/>
    <n v="129"/>
    <n v="532"/>
    <n v="1.3937519296277912"/>
    <x v="6"/>
    <x v="5"/>
  </r>
  <r>
    <x v="1"/>
    <x v="1"/>
    <n v="4"/>
    <n v="871"/>
    <n v="737"/>
    <n v="225"/>
    <n v="134"/>
    <n v="512"/>
    <n v="1.3413552405440397"/>
    <x v="4"/>
    <x v="6"/>
  </r>
  <r>
    <x v="2"/>
    <x v="2"/>
    <n v="1"/>
    <n v="884"/>
    <n v="766"/>
    <n v="218"/>
    <n v="118"/>
    <n v="548"/>
    <n v="1.4356692808947924"/>
    <x v="7"/>
    <x v="7"/>
  </r>
  <r>
    <x v="2"/>
    <x v="2"/>
    <n v="2"/>
    <n v="895"/>
    <n v="768"/>
    <n v="234"/>
    <n v="127"/>
    <n v="534"/>
    <n v="1.3989915985361665"/>
    <x v="8"/>
    <x v="8"/>
  </r>
  <r>
    <x v="2"/>
    <x v="2"/>
    <n v="3"/>
    <n v="888"/>
    <n v="768"/>
    <n v="234"/>
    <n v="120"/>
    <n v="534"/>
    <n v="1.3989915985361665"/>
    <x v="8"/>
    <x v="9"/>
  </r>
  <r>
    <x v="2"/>
    <x v="2"/>
    <n v="4"/>
    <n v="901"/>
    <n v="774"/>
    <n v="228"/>
    <n v="127"/>
    <n v="546"/>
    <n v="1.4304296119864173"/>
    <x v="9"/>
    <x v="8"/>
  </r>
  <r>
    <x v="3"/>
    <x v="3"/>
    <n v="1"/>
    <n v="840"/>
    <n v="722"/>
    <n v="164"/>
    <n v="118"/>
    <n v="558"/>
    <n v="1.3876321600824624"/>
    <x v="10"/>
    <x v="10"/>
  </r>
  <r>
    <x v="3"/>
    <x v="3"/>
    <n v="2"/>
    <n v="795"/>
    <n v="665"/>
    <n v="157"/>
    <n v="130"/>
    <n v="508"/>
    <n v="1.2632923607919191"/>
    <x v="11"/>
    <x v="11"/>
  </r>
  <r>
    <x v="3"/>
    <x v="3"/>
    <n v="3"/>
    <n v="841"/>
    <n v="722"/>
    <n v="164"/>
    <n v="119"/>
    <n v="558"/>
    <n v="1.3876321600824624"/>
    <x v="10"/>
    <x v="12"/>
  </r>
  <r>
    <x v="3"/>
    <x v="3"/>
    <n v="4"/>
    <n v="790"/>
    <n v="672"/>
    <n v="162"/>
    <n v="118"/>
    <n v="510"/>
    <n v="1.2682659527635409"/>
    <x v="12"/>
    <x v="10"/>
  </r>
  <r>
    <x v="4"/>
    <x v="4"/>
    <n v="1"/>
    <n v="784"/>
    <n v="664"/>
    <n v="164"/>
    <n v="120"/>
    <n v="500"/>
    <n v="1.2433979929054322"/>
    <x v="13"/>
    <x v="13"/>
  </r>
  <r>
    <x v="4"/>
    <x v="4"/>
    <n v="2"/>
    <n v="779"/>
    <n v="652"/>
    <n v="161"/>
    <n v="127"/>
    <n v="491"/>
    <n v="1.2210168290331345"/>
    <x v="14"/>
    <x v="14"/>
  </r>
  <r>
    <x v="4"/>
    <x v="4"/>
    <n v="3"/>
    <n v="738"/>
    <n v="622"/>
    <n v="157"/>
    <n v="116"/>
    <n v="465"/>
    <n v="1.1563601334020519"/>
    <x v="15"/>
    <x v="15"/>
  </r>
  <r>
    <x v="4"/>
    <x v="4"/>
    <n v="4"/>
    <n v="778"/>
    <n v="651"/>
    <n v="157"/>
    <n v="127"/>
    <n v="494"/>
    <n v="1.2284772169905669"/>
    <x v="16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13:D19" firstHeaderRow="1" firstDataRow="2" firstDataCol="1"/>
  <pivotFields count="11"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dataField="1" numFmtId="2" showAll="0"/>
    <pivotField dataField="1" numFmtId="165" showAll="0"/>
    <pivotField dataField="1"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tdDev of Bulk Density, g/cm3" fld="8" subtotal="stdDev" baseField="0" baseItem="0" numFmtId="166"/>
    <dataField name="StdDev of Porosity, %" fld="9" subtotal="stdDev" baseField="0" baseItem="0" numFmtId="164"/>
    <dataField name="StdDev of Volumetric Water Content" fld="10" subtotal="stdDev" baseField="0" baseItem="0" numFmtId="166"/>
  </dataFields>
  <formats count="4">
    <format dxfId="9">
      <pivotArea outline="0" collapsedLevelsAreSubtotals="1" fieldPosition="0"/>
    </format>
    <format dxfId="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3:D9" firstHeaderRow="1" firstDataRow="2" firstDataCol="1"/>
  <pivotFields count="11"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dataField="1" numFmtId="2" showAll="0"/>
    <pivotField dataField="1" numFmtId="165" showAll="0"/>
    <pivotField dataField="1"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Bulk Density, g/cm3" fld="8" subtotal="average" baseField="0" baseItem="0" numFmtId="2"/>
    <dataField name="Average of Porosity, %" fld="9" subtotal="average" baseField="0" baseItem="0" numFmtId="165"/>
    <dataField name="Average of Volumetric Water Content" fld="10" subtotal="average" baseField="0" baseItem="0" numFmtId="164"/>
  </dataFields>
  <formats count="4">
    <format dxfId="1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0">
      <pivotArea outline="0" collapsedLevelsAreSubtotals="1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10:D17" firstHeaderRow="1" firstDataRow="2" firstDataCol="1"/>
  <pivotFields count="11">
    <pivotField axis="axisRow" showAll="0">
      <items count="6">
        <item x="0"/>
        <item x="1"/>
        <item x="4"/>
        <item x="3"/>
        <item x="2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2" showAll="0"/>
    <pivotField dataField="1" numFmtId="165" showAll="0">
      <items count="18">
        <item x="7"/>
        <item x="9"/>
        <item x="2"/>
        <item x="8"/>
        <item x="0"/>
        <item x="6"/>
        <item x="5"/>
        <item x="10"/>
        <item x="4"/>
        <item x="1"/>
        <item x="12"/>
        <item x="11"/>
        <item x="3"/>
        <item x="13"/>
        <item x="16"/>
        <item x="14"/>
        <item x="15"/>
        <item t="default"/>
      </items>
    </pivotField>
    <pivotField dataField="1" numFmtId="164" showAll="0">
      <items count="17">
        <item x="15"/>
        <item x="10"/>
        <item x="12"/>
        <item x="13"/>
        <item x="7"/>
        <item x="0"/>
        <item x="9"/>
        <item x="14"/>
        <item x="2"/>
        <item x="11"/>
        <item x="1"/>
        <item x="8"/>
        <item x="5"/>
        <item x="4"/>
        <item x="6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tdDev of Bulk Density, g/cm3" fld="8" subtotal="stdDev" baseField="0" baseItem="0" numFmtId="164"/>
    <dataField name="StdDev of Porosity, %" fld="9" subtotal="stdDev" baseField="0" baseItem="0" numFmtId="2"/>
    <dataField name="StdDev of Volumetric Water Content" fld="10" subtotal="stdDev" baseField="0" baseItem="0" numFmtId="167"/>
  </dataFields>
  <formats count="3"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1:D8" firstHeaderRow="1" firstDataRow="2" firstDataCol="1"/>
  <pivotFields count="11">
    <pivotField axis="axisRow" showAll="0">
      <items count="6">
        <item x="0"/>
        <item x="1"/>
        <item x="4"/>
        <item x="3"/>
        <item x="2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2" showAll="0"/>
    <pivotField dataField="1" numFmtId="165" showAll="0">
      <items count="18">
        <item x="7"/>
        <item x="9"/>
        <item x="2"/>
        <item x="8"/>
        <item x="0"/>
        <item x="6"/>
        <item x="5"/>
        <item x="10"/>
        <item x="4"/>
        <item x="1"/>
        <item x="12"/>
        <item x="11"/>
        <item x="3"/>
        <item x="13"/>
        <item x="16"/>
        <item x="14"/>
        <item x="15"/>
        <item t="default"/>
      </items>
    </pivotField>
    <pivotField dataField="1" numFmtId="164" showAll="0">
      <items count="17">
        <item x="15"/>
        <item x="10"/>
        <item x="12"/>
        <item x="13"/>
        <item x="7"/>
        <item x="0"/>
        <item x="9"/>
        <item x="14"/>
        <item x="2"/>
        <item x="11"/>
        <item x="1"/>
        <item x="8"/>
        <item x="5"/>
        <item x="4"/>
        <item x="6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Bulk Density, g/cm3" fld="8" subtotal="average" baseField="0" baseItem="0" numFmtId="164"/>
    <dataField name="Average of Porosity, %" fld="9" subtotal="average" baseField="0" baseItem="0" numFmtId="2"/>
    <dataField name="Average of Volumetric Water Content" fld="10" subtotal="average" baseField="0" baseItem="0" numFmtId="167"/>
  </dataFields>
  <formats count="3"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workbookViewId="0">
      <selection activeCell="C23" sqref="C23"/>
    </sheetView>
  </sheetViews>
  <sheetFormatPr defaultColWidth="8.69140625" defaultRowHeight="13.5" x14ac:dyDescent="0.3"/>
  <cols>
    <col min="1" max="1" width="12.3828125" customWidth="1"/>
    <col min="2" max="2" width="24" customWidth="1"/>
    <col min="3" max="3" width="17.53515625" customWidth="1"/>
    <col min="4" max="4" width="28" customWidth="1"/>
  </cols>
  <sheetData>
    <row r="3" spans="1:4" x14ac:dyDescent="0.3">
      <c r="A3" s="5"/>
      <c r="B3" s="8" t="s">
        <v>27</v>
      </c>
      <c r="C3" s="6"/>
      <c r="D3" s="7"/>
    </row>
    <row r="4" spans="1:4" x14ac:dyDescent="0.3">
      <c r="A4" s="8" t="s">
        <v>21</v>
      </c>
      <c r="B4" s="5" t="s">
        <v>28</v>
      </c>
      <c r="C4" s="13" t="s">
        <v>29</v>
      </c>
      <c r="D4" s="12" t="s">
        <v>30</v>
      </c>
    </row>
    <row r="5" spans="1:4" x14ac:dyDescent="0.3">
      <c r="A5" s="9" t="s">
        <v>22</v>
      </c>
      <c r="B5" s="14">
        <v>1.3478434243094886</v>
      </c>
      <c r="C5" s="15">
        <v>49.137983988321182</v>
      </c>
      <c r="D5" s="16">
        <v>0.32204008016250696</v>
      </c>
    </row>
    <row r="6" spans="1:4" x14ac:dyDescent="0.3">
      <c r="A6" s="10" t="s">
        <v>23</v>
      </c>
      <c r="B6" s="17">
        <v>1.3662436678588217</v>
      </c>
      <c r="C6" s="18">
        <v>48.443635175138802</v>
      </c>
      <c r="D6" s="19">
        <v>0.34843798240694784</v>
      </c>
    </row>
    <row r="7" spans="1:4" x14ac:dyDescent="0.3">
      <c r="A7" s="10" t="s">
        <v>24</v>
      </c>
      <c r="B7" s="17">
        <v>1.3267056584300962</v>
      </c>
      <c r="C7" s="18">
        <v>49.935635530939763</v>
      </c>
      <c r="D7" s="19">
        <v>0.30152401327956729</v>
      </c>
    </row>
    <row r="8" spans="1:4" x14ac:dyDescent="0.3">
      <c r="A8" s="10" t="s">
        <v>25</v>
      </c>
      <c r="B8" s="17">
        <v>1.4160205224883855</v>
      </c>
      <c r="C8" s="18">
        <v>46.565263302325064</v>
      </c>
      <c r="D8" s="19">
        <v>0.32223963786507204</v>
      </c>
    </row>
    <row r="9" spans="1:4" x14ac:dyDescent="0.3">
      <c r="A9" s="11" t="s">
        <v>26</v>
      </c>
      <c r="B9" s="20">
        <v>1.3642033182716982</v>
      </c>
      <c r="C9" s="21">
        <v>48.520629499181211</v>
      </c>
      <c r="D9" s="22">
        <v>0.32356042842852356</v>
      </c>
    </row>
    <row r="13" spans="1:4" x14ac:dyDescent="0.3">
      <c r="A13" s="5"/>
      <c r="B13" s="8" t="s">
        <v>27</v>
      </c>
      <c r="C13" s="6"/>
      <c r="D13" s="7"/>
    </row>
    <row r="14" spans="1:4" x14ac:dyDescent="0.3">
      <c r="A14" s="8" t="s">
        <v>21</v>
      </c>
      <c r="B14" s="5" t="s">
        <v>31</v>
      </c>
      <c r="C14" s="13" t="s">
        <v>32</v>
      </c>
      <c r="D14" s="12" t="s">
        <v>33</v>
      </c>
    </row>
    <row r="15" spans="1:4" x14ac:dyDescent="0.3">
      <c r="A15" s="9" t="s">
        <v>22</v>
      </c>
      <c r="B15" s="23">
        <v>7.3798228512316738E-2</v>
      </c>
      <c r="C15" s="26">
        <v>2.78483881178561</v>
      </c>
      <c r="D15" s="29">
        <v>7.4603879574301124E-3</v>
      </c>
    </row>
    <row r="16" spans="1:4" x14ac:dyDescent="0.3">
      <c r="A16" s="10" t="s">
        <v>23</v>
      </c>
      <c r="B16" s="24">
        <v>2.8818178996055488E-2</v>
      </c>
      <c r="C16" s="27">
        <v>1.0874784526819017</v>
      </c>
      <c r="D16" s="30">
        <v>1.0258695467715344E-2</v>
      </c>
    </row>
    <row r="17" spans="1:4" x14ac:dyDescent="0.3">
      <c r="A17" s="10" t="s">
        <v>24</v>
      </c>
      <c r="B17" s="24">
        <v>7.0381159228238885E-2</v>
      </c>
      <c r="C17" s="27">
        <v>2.6558928010656766</v>
      </c>
      <c r="D17" s="30">
        <v>1.4553600376549543E-2</v>
      </c>
    </row>
    <row r="18" spans="1:4" x14ac:dyDescent="0.3">
      <c r="A18" s="10" t="s">
        <v>25</v>
      </c>
      <c r="B18" s="24">
        <v>1.9779316376961936E-2</v>
      </c>
      <c r="C18" s="27">
        <v>0.7463892972424726</v>
      </c>
      <c r="D18" s="30">
        <v>1.2288112812049553E-2</v>
      </c>
    </row>
    <row r="19" spans="1:4" x14ac:dyDescent="0.3">
      <c r="A19" s="11" t="s">
        <v>26</v>
      </c>
      <c r="B19" s="25">
        <v>5.9056927294403566E-2</v>
      </c>
      <c r="C19" s="28">
        <v>2.2285632941283504</v>
      </c>
      <c r="D19" s="31">
        <v>2.0008862351877831E-2</v>
      </c>
    </row>
    <row r="22" spans="1:4" x14ac:dyDescent="0.3">
      <c r="A22" s="32" t="s">
        <v>34</v>
      </c>
      <c r="B22" s="2">
        <f>B19/(SQRT(4))</f>
        <v>2.9528463647201783E-2</v>
      </c>
      <c r="C22" s="3">
        <f>C19/(SQRT(4))</f>
        <v>1.1142816470641752</v>
      </c>
      <c r="D22" s="34">
        <f>D19/(SQRT(4))</f>
        <v>1.0004431175938916E-2</v>
      </c>
    </row>
    <row r="23" spans="1:4" x14ac:dyDescent="0.3">
      <c r="A23" s="32" t="s">
        <v>35</v>
      </c>
      <c r="B23">
        <v>2.3534000000000002</v>
      </c>
      <c r="C23">
        <v>2.3534000000000002</v>
      </c>
      <c r="D23">
        <v>2.3534000000000002</v>
      </c>
    </row>
    <row r="24" spans="1:4" x14ac:dyDescent="0.3">
      <c r="A24" s="33" t="s">
        <v>36</v>
      </c>
      <c r="B24">
        <v>3.1823999999999999</v>
      </c>
      <c r="C24">
        <v>3.1823999999999999</v>
      </c>
      <c r="D24">
        <v>3.1823999999999999</v>
      </c>
    </row>
    <row r="26" spans="1:4" x14ac:dyDescent="0.3">
      <c r="A26" s="33" t="s">
        <v>38</v>
      </c>
      <c r="B26" s="2">
        <f>B23*B22</f>
        <v>6.9492286347324683E-2</v>
      </c>
      <c r="C26" s="3">
        <f t="shared" ref="C26:D26" si="0">C23*C22</f>
        <v>2.6223504282008303</v>
      </c>
      <c r="D26" s="2">
        <f t="shared" si="0"/>
        <v>2.3544428329454647E-2</v>
      </c>
    </row>
    <row r="27" spans="1:4" x14ac:dyDescent="0.3">
      <c r="A27" s="33" t="s">
        <v>37</v>
      </c>
      <c r="B27" s="2">
        <f>B24*B22</f>
        <v>9.397138271085495E-2</v>
      </c>
      <c r="C27" s="3">
        <f t="shared" ref="C27:D27" si="1">C24*C22</f>
        <v>3.5460899136170312</v>
      </c>
      <c r="D27" s="2">
        <f t="shared" si="1"/>
        <v>3.1838101774308007E-2</v>
      </c>
    </row>
  </sheetData>
  <phoneticPr fontId="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7" sqref="F7"/>
    </sheetView>
  </sheetViews>
  <sheetFormatPr defaultColWidth="11.07421875" defaultRowHeight="13.5" x14ac:dyDescent="0.3"/>
  <cols>
    <col min="1" max="1" width="12.3828125" customWidth="1"/>
    <col min="2" max="2" width="23.3046875" customWidth="1"/>
    <col min="3" max="3" width="16.84375" customWidth="1"/>
    <col min="4" max="4" width="27.3828125" customWidth="1"/>
    <col min="5" max="5" width="9.3828125" customWidth="1"/>
    <col min="6" max="6" width="5.3046875" customWidth="1"/>
    <col min="7" max="7" width="9.3828125" customWidth="1"/>
    <col min="8" max="8" width="5.3046875" customWidth="1"/>
    <col min="9" max="9" width="9.3828125" customWidth="1"/>
    <col min="10" max="19" width="5.3046875" bestFit="1" customWidth="1"/>
    <col min="20" max="20" width="9.3828125" bestFit="1" customWidth="1"/>
  </cols>
  <sheetData>
    <row r="1" spans="1:6" x14ac:dyDescent="0.3">
      <c r="B1" s="36" t="s">
        <v>27</v>
      </c>
    </row>
    <row r="2" spans="1:6" x14ac:dyDescent="0.3">
      <c r="A2" s="36" t="s">
        <v>21</v>
      </c>
      <c r="B2" t="s">
        <v>28</v>
      </c>
      <c r="C2" t="s">
        <v>29</v>
      </c>
      <c r="D2" t="s">
        <v>30</v>
      </c>
      <c r="F2" t="s">
        <v>49</v>
      </c>
    </row>
    <row r="3" spans="1:6" x14ac:dyDescent="0.3">
      <c r="A3" s="37" t="s">
        <v>22</v>
      </c>
      <c r="B3" s="2">
        <v>1.3478434243094886</v>
      </c>
      <c r="C3" s="3">
        <v>49.137983988321182</v>
      </c>
      <c r="D3" s="39">
        <v>0.32204008016250696</v>
      </c>
    </row>
    <row r="4" spans="1:6" x14ac:dyDescent="0.3">
      <c r="A4" s="37" t="s">
        <v>23</v>
      </c>
      <c r="B4" s="2">
        <v>1.3662436678588217</v>
      </c>
      <c r="C4" s="3">
        <v>48.443635175138802</v>
      </c>
      <c r="D4" s="39">
        <v>0.34843798240694784</v>
      </c>
    </row>
    <row r="5" spans="1:6" x14ac:dyDescent="0.3">
      <c r="A5" s="37" t="s">
        <v>42</v>
      </c>
      <c r="B5" s="2">
        <v>1.2123130430827964</v>
      </c>
      <c r="C5" s="3">
        <v>54.25233799687561</v>
      </c>
      <c r="D5" s="39">
        <v>0.30463250826183091</v>
      </c>
    </row>
    <row r="6" spans="1:6" x14ac:dyDescent="0.3">
      <c r="A6" s="37" t="s">
        <v>24</v>
      </c>
      <c r="B6" s="2">
        <v>1.3267056584300962</v>
      </c>
      <c r="C6" s="3">
        <v>49.935635530939763</v>
      </c>
      <c r="D6" s="39">
        <v>0.30152401327956729</v>
      </c>
    </row>
    <row r="7" spans="1:6" x14ac:dyDescent="0.3">
      <c r="A7" s="37" t="s">
        <v>25</v>
      </c>
      <c r="B7" s="2">
        <v>1.4160205224883855</v>
      </c>
      <c r="C7" s="3">
        <v>46.565263302325064</v>
      </c>
      <c r="D7" s="39">
        <v>0.32223963786507204</v>
      </c>
    </row>
    <row r="8" spans="1:6" x14ac:dyDescent="0.3">
      <c r="A8" s="37" t="s">
        <v>26</v>
      </c>
      <c r="B8" s="2">
        <v>1.3338252632339178</v>
      </c>
      <c r="C8" s="3">
        <v>49.666971198720091</v>
      </c>
      <c r="D8" s="39">
        <v>0.319774844395185</v>
      </c>
    </row>
    <row r="10" spans="1:6" x14ac:dyDescent="0.3">
      <c r="B10" s="36" t="s">
        <v>27</v>
      </c>
    </row>
    <row r="11" spans="1:6" x14ac:dyDescent="0.3">
      <c r="A11" s="36" t="s">
        <v>21</v>
      </c>
      <c r="B11" t="s">
        <v>31</v>
      </c>
      <c r="C11" t="s">
        <v>32</v>
      </c>
      <c r="D11" t="s">
        <v>33</v>
      </c>
    </row>
    <row r="12" spans="1:6" x14ac:dyDescent="0.3">
      <c r="A12" s="37" t="s">
        <v>22</v>
      </c>
      <c r="B12" s="2">
        <v>7.3798228512316738E-2</v>
      </c>
      <c r="C12" s="3">
        <v>2.78483881178561</v>
      </c>
      <c r="D12" s="39">
        <v>7.4603879574301124E-3</v>
      </c>
    </row>
    <row r="13" spans="1:6" x14ac:dyDescent="0.3">
      <c r="A13" s="37" t="s">
        <v>23</v>
      </c>
      <c r="B13" s="2">
        <v>2.8818178996055488E-2</v>
      </c>
      <c r="C13" s="3">
        <v>1.0874784526819017</v>
      </c>
      <c r="D13" s="39">
        <v>1.0258695467715344E-2</v>
      </c>
    </row>
    <row r="14" spans="1:6" x14ac:dyDescent="0.3">
      <c r="A14" s="37" t="s">
        <v>42</v>
      </c>
      <c r="B14" s="2">
        <v>3.8444932978681644E-2</v>
      </c>
      <c r="C14" s="3">
        <v>1.4507521878751028</v>
      </c>
      <c r="D14" s="39">
        <v>1.3544860408766856E-2</v>
      </c>
    </row>
    <row r="15" spans="1:6" x14ac:dyDescent="0.3">
      <c r="A15" s="37" t="s">
        <v>24</v>
      </c>
      <c r="B15" s="2">
        <v>7.0381159228238885E-2</v>
      </c>
      <c r="C15" s="3">
        <v>2.6558928010656766</v>
      </c>
      <c r="D15" s="39">
        <v>1.4553600376549543E-2</v>
      </c>
    </row>
    <row r="16" spans="1:6" x14ac:dyDescent="0.3">
      <c r="A16" s="37" t="s">
        <v>25</v>
      </c>
      <c r="B16" s="2">
        <v>1.9779316376961936E-2</v>
      </c>
      <c r="C16" s="3">
        <v>0.7463892972424726</v>
      </c>
      <c r="D16" s="39">
        <v>1.2288112812049553E-2</v>
      </c>
    </row>
    <row r="17" spans="1:8" x14ac:dyDescent="0.3">
      <c r="A17" s="37" t="s">
        <v>26</v>
      </c>
      <c r="B17" s="2">
        <v>8.2900049764231695E-2</v>
      </c>
      <c r="C17" s="3">
        <v>3.1283037646879683</v>
      </c>
      <c r="D17" s="39">
        <v>2.0133972387096369E-2</v>
      </c>
    </row>
    <row r="19" spans="1:8" x14ac:dyDescent="0.3">
      <c r="A19" s="32" t="s">
        <v>34</v>
      </c>
      <c r="B19" s="2">
        <f>B17/(SQRT(4))</f>
        <v>4.1450024882115848E-2</v>
      </c>
      <c r="C19" s="2">
        <f>C17/(SQRT(4))</f>
        <v>1.5641518823439842</v>
      </c>
      <c r="D19" s="2">
        <f>D17/(SQRT(4))</f>
        <v>1.0066986193548184E-2</v>
      </c>
    </row>
    <row r="20" spans="1:8" x14ac:dyDescent="0.3">
      <c r="A20" s="32" t="s">
        <v>35</v>
      </c>
      <c r="B20">
        <v>2.3534000000000002</v>
      </c>
      <c r="C20">
        <v>2.3534000000000002</v>
      </c>
      <c r="D20">
        <v>2.3534000000000002</v>
      </c>
    </row>
    <row r="21" spans="1:8" x14ac:dyDescent="0.3">
      <c r="A21" s="33" t="s">
        <v>36</v>
      </c>
      <c r="B21">
        <v>3.1823999999999999</v>
      </c>
      <c r="C21">
        <v>3.1823999999999999</v>
      </c>
      <c r="D21">
        <v>3.1823999999999999</v>
      </c>
    </row>
    <row r="23" spans="1:8" x14ac:dyDescent="0.3">
      <c r="A23" s="33" t="s">
        <v>38</v>
      </c>
      <c r="B23" s="2">
        <f>B20*B19</f>
        <v>9.7548488557571436E-2</v>
      </c>
      <c r="C23" s="3">
        <f t="shared" ref="C23:D23" si="0">C20*C19</f>
        <v>3.6810750399083325</v>
      </c>
      <c r="D23" s="2">
        <f t="shared" si="0"/>
        <v>2.3691645307896299E-2</v>
      </c>
    </row>
    <row r="24" spans="1:8" x14ac:dyDescent="0.3">
      <c r="A24" s="33" t="s">
        <v>37</v>
      </c>
      <c r="B24" s="2">
        <f>B21*B19</f>
        <v>0.13191055918484548</v>
      </c>
      <c r="C24" s="3">
        <f t="shared" ref="C24:D24" si="1">C21*C19</f>
        <v>4.9777569503714947</v>
      </c>
      <c r="D24" s="2">
        <f t="shared" si="1"/>
        <v>3.2037176862347742E-2</v>
      </c>
    </row>
    <row r="27" spans="1:8" ht="40.5" x14ac:dyDescent="0.3">
      <c r="C27" s="43" t="s">
        <v>48</v>
      </c>
      <c r="D27" s="44"/>
      <c r="E27" s="43" t="s">
        <v>46</v>
      </c>
      <c r="F27" s="44"/>
      <c r="G27" s="43" t="s">
        <v>47</v>
      </c>
    </row>
    <row r="28" spans="1:8" x14ac:dyDescent="0.3">
      <c r="B28" s="38" t="s">
        <v>22</v>
      </c>
      <c r="C28" s="41">
        <v>1.3478434243094886</v>
      </c>
      <c r="D28" s="41" t="s">
        <v>43</v>
      </c>
      <c r="E28" s="42">
        <v>49.137983988321182</v>
      </c>
      <c r="F28" s="42" t="s">
        <v>43</v>
      </c>
      <c r="G28" s="40">
        <v>0.32204008016250696</v>
      </c>
      <c r="H28" t="s">
        <v>45</v>
      </c>
    </row>
    <row r="29" spans="1:8" x14ac:dyDescent="0.3">
      <c r="B29" s="38" t="s">
        <v>23</v>
      </c>
      <c r="C29" s="41">
        <v>1.3662436678588217</v>
      </c>
      <c r="D29" s="41" t="s">
        <v>43</v>
      </c>
      <c r="E29" s="42">
        <v>48.443635175138802</v>
      </c>
      <c r="F29" s="42" t="s">
        <v>43</v>
      </c>
      <c r="G29" s="40">
        <v>0.34843798240694784</v>
      </c>
      <c r="H29" t="s">
        <v>45</v>
      </c>
    </row>
    <row r="30" spans="1:8" x14ac:dyDescent="0.3">
      <c r="B30" s="38" t="s">
        <v>42</v>
      </c>
      <c r="C30" s="41">
        <v>1.2123130430827964</v>
      </c>
      <c r="D30" s="41" t="s">
        <v>44</v>
      </c>
      <c r="E30" s="42">
        <v>54.25233799687561</v>
      </c>
      <c r="F30" s="42" t="s">
        <v>44</v>
      </c>
      <c r="G30" s="40">
        <v>0.30463250826183091</v>
      </c>
      <c r="H30" t="s">
        <v>44</v>
      </c>
    </row>
    <row r="31" spans="1:8" x14ac:dyDescent="0.3">
      <c r="B31" s="38" t="s">
        <v>24</v>
      </c>
      <c r="C31" s="41">
        <v>1.3267056584300962</v>
      </c>
      <c r="D31" s="41" t="s">
        <v>45</v>
      </c>
      <c r="E31" s="42">
        <v>49.935635530939763</v>
      </c>
      <c r="F31" s="42" t="s">
        <v>45</v>
      </c>
      <c r="G31" s="40">
        <v>0.30152401327956729</v>
      </c>
      <c r="H31" t="s">
        <v>44</v>
      </c>
    </row>
    <row r="32" spans="1:8" x14ac:dyDescent="0.3">
      <c r="B32" s="38" t="s">
        <v>25</v>
      </c>
      <c r="C32" s="41">
        <v>1.4160205224883855</v>
      </c>
      <c r="D32" s="41" t="s">
        <v>43</v>
      </c>
      <c r="E32" s="42">
        <v>46.565263302325064</v>
      </c>
      <c r="F32" s="42" t="s">
        <v>43</v>
      </c>
      <c r="G32" s="40">
        <v>0.32223963786507204</v>
      </c>
      <c r="H32" t="s">
        <v>45</v>
      </c>
    </row>
    <row r="33" spans="2:7" x14ac:dyDescent="0.3">
      <c r="B33" t="s">
        <v>38</v>
      </c>
      <c r="C33" s="2">
        <v>9.7548488557571436E-2</v>
      </c>
      <c r="E33" s="3">
        <v>3.6810750399083325</v>
      </c>
      <c r="G33" s="34">
        <v>2.3691645307896299E-2</v>
      </c>
    </row>
    <row r="34" spans="2:7" x14ac:dyDescent="0.3">
      <c r="B34" t="s">
        <v>37</v>
      </c>
      <c r="C34" s="2">
        <v>0.13191055918484548</v>
      </c>
      <c r="E34" s="3">
        <v>4.9777569503714947</v>
      </c>
      <c r="G34" s="34">
        <v>3.2037176862347742E-2</v>
      </c>
    </row>
    <row r="36" spans="2:7" x14ac:dyDescent="0.3">
      <c r="C36" s="2">
        <f>C28-C34</f>
        <v>1.215932865124643</v>
      </c>
      <c r="E36" s="2">
        <f>E30-E34</f>
        <v>49.274581046504117</v>
      </c>
      <c r="G36" s="2">
        <f>G32-G34</f>
        <v>0.29020246100272429</v>
      </c>
    </row>
  </sheetData>
  <pageMargins left="0.25" right="0.25" top="0.75" bottom="0.75" header="0.3" footer="0.3"/>
  <pageSetup orientation="landscape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workbookViewId="0">
      <selection activeCell="A13" sqref="A13:K33"/>
    </sheetView>
  </sheetViews>
  <sheetFormatPr defaultColWidth="11" defaultRowHeight="13.5" x14ac:dyDescent="0.3"/>
  <sheetData>
    <row r="1" spans="1:11" x14ac:dyDescent="0.3">
      <c r="A1" t="s">
        <v>40</v>
      </c>
    </row>
    <row r="2" spans="1:11" x14ac:dyDescent="0.3">
      <c r="F2" t="s">
        <v>10</v>
      </c>
    </row>
    <row r="3" spans="1:11" x14ac:dyDescent="0.3">
      <c r="A3" t="s">
        <v>0</v>
      </c>
      <c r="B3">
        <v>90</v>
      </c>
      <c r="C3" t="s">
        <v>1</v>
      </c>
      <c r="D3" t="s">
        <v>9</v>
      </c>
      <c r="E3">
        <f>B3/2</f>
        <v>45</v>
      </c>
      <c r="F3">
        <f>PI()*(E3^2)*B4</f>
        <v>381703.50741115987</v>
      </c>
      <c r="G3" s="1" t="s">
        <v>11</v>
      </c>
    </row>
    <row r="4" spans="1:11" x14ac:dyDescent="0.3">
      <c r="A4" t="s">
        <v>2</v>
      </c>
      <c r="B4">
        <v>60</v>
      </c>
      <c r="C4" t="s">
        <v>1</v>
      </c>
      <c r="F4">
        <f>F3*0.001</f>
        <v>381.70350741115988</v>
      </c>
      <c r="G4" t="s">
        <v>12</v>
      </c>
    </row>
    <row r="6" spans="1:11" x14ac:dyDescent="0.3">
      <c r="A6" t="s">
        <v>41</v>
      </c>
    </row>
    <row r="7" spans="1:11" x14ac:dyDescent="0.3">
      <c r="F7" t="s">
        <v>10</v>
      </c>
    </row>
    <row r="8" spans="1:11" x14ac:dyDescent="0.3">
      <c r="A8" t="s">
        <v>0</v>
      </c>
      <c r="B8">
        <v>80</v>
      </c>
      <c r="C8" t="s">
        <v>1</v>
      </c>
      <c r="D8" t="s">
        <v>9</v>
      </c>
      <c r="E8">
        <f>B8/2</f>
        <v>40</v>
      </c>
      <c r="F8">
        <f>PI()*(E8^2)*B9</f>
        <v>402123.85965949355</v>
      </c>
      <c r="G8" s="1" t="s">
        <v>11</v>
      </c>
    </row>
    <row r="9" spans="1:11" x14ac:dyDescent="0.3">
      <c r="A9" t="s">
        <v>2</v>
      </c>
      <c r="B9">
        <v>80</v>
      </c>
      <c r="C9" t="s">
        <v>1</v>
      </c>
      <c r="F9">
        <f>F8*0.001</f>
        <v>402.12385965949358</v>
      </c>
      <c r="G9" t="s">
        <v>12</v>
      </c>
    </row>
    <row r="13" spans="1:11" ht="27" x14ac:dyDescent="0.3">
      <c r="A13" t="s">
        <v>13</v>
      </c>
      <c r="B13" t="s">
        <v>3</v>
      </c>
      <c r="C13" t="s">
        <v>4</v>
      </c>
      <c r="D13" t="s">
        <v>5</v>
      </c>
      <c r="E13" t="s">
        <v>6</v>
      </c>
      <c r="F13" s="35" t="s">
        <v>39</v>
      </c>
      <c r="G13" t="s">
        <v>7</v>
      </c>
      <c r="H13" t="s">
        <v>8</v>
      </c>
      <c r="I13" t="s">
        <v>19</v>
      </c>
      <c r="J13" t="s">
        <v>18</v>
      </c>
      <c r="K13" t="s">
        <v>20</v>
      </c>
    </row>
    <row r="14" spans="1:11" x14ac:dyDescent="0.3">
      <c r="A14" t="s">
        <v>17</v>
      </c>
      <c r="B14">
        <v>1</v>
      </c>
      <c r="C14">
        <v>1</v>
      </c>
      <c r="D14">
        <v>851</v>
      </c>
      <c r="E14">
        <v>725</v>
      </c>
      <c r="F14">
        <v>164</v>
      </c>
      <c r="G14">
        <f>D14-E14</f>
        <v>126</v>
      </c>
      <c r="H14">
        <f>E14-F14</f>
        <v>561</v>
      </c>
      <c r="I14" s="3">
        <f>H14/$F$9</f>
        <v>1.395092548039895</v>
      </c>
      <c r="J14" s="4">
        <f>(1-(I14/2.65))*100</f>
        <v>47.35499818717377</v>
      </c>
      <c r="K14" s="2">
        <f>G14/$F$9</f>
        <v>0.31333629421216891</v>
      </c>
    </row>
    <row r="15" spans="1:11" x14ac:dyDescent="0.3">
      <c r="A15" t="s">
        <v>17</v>
      </c>
      <c r="B15">
        <v>1</v>
      </c>
      <c r="C15">
        <v>2</v>
      </c>
      <c r="D15">
        <v>826</v>
      </c>
      <c r="E15">
        <v>694</v>
      </c>
      <c r="F15">
        <v>164</v>
      </c>
      <c r="G15">
        <f t="shared" ref="G15:G29" si="0">D15-E15</f>
        <v>132</v>
      </c>
      <c r="H15">
        <f t="shared" ref="H15:H33" si="1">E15-F15</f>
        <v>530</v>
      </c>
      <c r="I15" s="3">
        <f t="shared" ref="I15:I17" si="2">H15/$F$9</f>
        <v>1.3180018724797582</v>
      </c>
      <c r="J15" s="4">
        <f t="shared" ref="J15:J33" si="3">(1-(I15/2.65))*100</f>
        <v>50.264080283782711</v>
      </c>
      <c r="K15" s="2">
        <f t="shared" ref="K15:K17" si="4">G15/$F$9</f>
        <v>0.32825707012703409</v>
      </c>
    </row>
    <row r="16" spans="1:11" x14ac:dyDescent="0.3">
      <c r="A16" t="s">
        <v>17</v>
      </c>
      <c r="B16">
        <v>1</v>
      </c>
      <c r="C16">
        <v>3</v>
      </c>
      <c r="D16">
        <v>857</v>
      </c>
      <c r="E16">
        <v>729</v>
      </c>
      <c r="F16">
        <v>158</v>
      </c>
      <c r="G16">
        <f t="shared" si="0"/>
        <v>128</v>
      </c>
      <c r="H16">
        <f t="shared" si="1"/>
        <v>571</v>
      </c>
      <c r="I16" s="3">
        <f t="shared" si="2"/>
        <v>1.4199605078980035</v>
      </c>
      <c r="J16" s="4">
        <f t="shared" si="3"/>
        <v>46.416584607622504</v>
      </c>
      <c r="K16" s="2">
        <f t="shared" si="4"/>
        <v>0.31830988618379064</v>
      </c>
    </row>
    <row r="17" spans="1:11" x14ac:dyDescent="0.3">
      <c r="A17" t="s">
        <v>17</v>
      </c>
      <c r="B17">
        <v>1</v>
      </c>
      <c r="C17">
        <v>4</v>
      </c>
      <c r="D17">
        <v>802</v>
      </c>
      <c r="E17">
        <v>670</v>
      </c>
      <c r="F17">
        <v>164</v>
      </c>
      <c r="G17">
        <f t="shared" si="0"/>
        <v>132</v>
      </c>
      <c r="H17">
        <f t="shared" si="1"/>
        <v>506</v>
      </c>
      <c r="I17" s="3">
        <f t="shared" si="2"/>
        <v>1.2583187688202975</v>
      </c>
      <c r="J17" s="4">
        <f t="shared" si="3"/>
        <v>52.516272874705749</v>
      </c>
      <c r="K17" s="2">
        <f t="shared" si="4"/>
        <v>0.32825707012703409</v>
      </c>
    </row>
    <row r="18" spans="1:11" x14ac:dyDescent="0.3">
      <c r="A18" t="s">
        <v>14</v>
      </c>
      <c r="B18">
        <v>2</v>
      </c>
      <c r="C18">
        <v>1</v>
      </c>
      <c r="D18">
        <v>877</v>
      </c>
      <c r="E18">
        <v>739</v>
      </c>
      <c r="F18">
        <v>227</v>
      </c>
      <c r="G18">
        <f t="shared" si="0"/>
        <v>138</v>
      </c>
      <c r="H18">
        <f t="shared" si="1"/>
        <v>512</v>
      </c>
      <c r="I18" s="3">
        <f>H18/$F$4</f>
        <v>1.3413552405440397</v>
      </c>
      <c r="J18" s="4">
        <f t="shared" si="3"/>
        <v>49.382821111545674</v>
      </c>
      <c r="K18" s="2">
        <f>G18/$F$4</f>
        <v>0.36153715467788572</v>
      </c>
    </row>
    <row r="19" spans="1:11" x14ac:dyDescent="0.3">
      <c r="A19" t="s">
        <v>14</v>
      </c>
      <c r="B19">
        <v>2</v>
      </c>
      <c r="C19">
        <v>2</v>
      </c>
      <c r="D19">
        <v>886</v>
      </c>
      <c r="E19">
        <v>755</v>
      </c>
      <c r="F19">
        <v>225</v>
      </c>
      <c r="G19">
        <f t="shared" si="0"/>
        <v>131</v>
      </c>
      <c r="H19">
        <f t="shared" si="1"/>
        <v>530</v>
      </c>
      <c r="I19" s="3">
        <f t="shared" ref="I19:I25" si="5">H19/$F$4</f>
        <v>1.388512260719416</v>
      </c>
      <c r="J19" s="4">
        <f t="shared" si="3"/>
        <v>47.603310916248454</v>
      </c>
      <c r="K19" s="2">
        <f t="shared" ref="K19:K25" si="6">G19/$F$4</f>
        <v>0.34319831349857266</v>
      </c>
    </row>
    <row r="20" spans="1:11" x14ac:dyDescent="0.3">
      <c r="A20" t="s">
        <v>14</v>
      </c>
      <c r="B20">
        <v>2</v>
      </c>
      <c r="C20">
        <v>3</v>
      </c>
      <c r="D20">
        <v>891</v>
      </c>
      <c r="E20">
        <v>762</v>
      </c>
      <c r="F20">
        <v>230</v>
      </c>
      <c r="G20">
        <f t="shared" si="0"/>
        <v>129</v>
      </c>
      <c r="H20">
        <f t="shared" si="1"/>
        <v>532</v>
      </c>
      <c r="I20" s="3">
        <f t="shared" si="5"/>
        <v>1.3937519296277912</v>
      </c>
      <c r="J20" s="4">
        <f t="shared" si="3"/>
        <v>47.405587561215427</v>
      </c>
      <c r="K20" s="2">
        <f t="shared" si="6"/>
        <v>0.33795864459019753</v>
      </c>
    </row>
    <row r="21" spans="1:11" x14ac:dyDescent="0.3">
      <c r="A21" t="s">
        <v>14</v>
      </c>
      <c r="B21">
        <v>2</v>
      </c>
      <c r="C21">
        <v>4</v>
      </c>
      <c r="D21">
        <v>871</v>
      </c>
      <c r="E21">
        <v>737</v>
      </c>
      <c r="F21">
        <v>225</v>
      </c>
      <c r="G21">
        <f t="shared" si="0"/>
        <v>134</v>
      </c>
      <c r="H21">
        <f t="shared" si="1"/>
        <v>512</v>
      </c>
      <c r="I21" s="3">
        <f t="shared" si="5"/>
        <v>1.3413552405440397</v>
      </c>
      <c r="J21" s="4">
        <f t="shared" si="3"/>
        <v>49.382821111545674</v>
      </c>
      <c r="K21" s="2">
        <f t="shared" si="6"/>
        <v>0.35105781686113541</v>
      </c>
    </row>
    <row r="22" spans="1:11" x14ac:dyDescent="0.3">
      <c r="A22" t="s">
        <v>15</v>
      </c>
      <c r="B22">
        <f>B18+1</f>
        <v>3</v>
      </c>
      <c r="C22">
        <v>1</v>
      </c>
      <c r="D22">
        <v>884</v>
      </c>
      <c r="E22">
        <v>766</v>
      </c>
      <c r="F22">
        <v>218</v>
      </c>
      <c r="G22">
        <f t="shared" si="0"/>
        <v>118</v>
      </c>
      <c r="H22">
        <f t="shared" si="1"/>
        <v>548</v>
      </c>
      <c r="I22" s="3">
        <f t="shared" si="5"/>
        <v>1.4356692808947924</v>
      </c>
      <c r="J22" s="4">
        <f t="shared" si="3"/>
        <v>45.823800720951226</v>
      </c>
      <c r="K22" s="2">
        <f t="shared" si="6"/>
        <v>0.30914046559413416</v>
      </c>
    </row>
    <row r="23" spans="1:11" x14ac:dyDescent="0.3">
      <c r="A23" t="s">
        <v>15</v>
      </c>
      <c r="B23">
        <f t="shared" ref="B23:B29" si="7">B19+1</f>
        <v>3</v>
      </c>
      <c r="C23">
        <v>2</v>
      </c>
      <c r="D23">
        <v>895</v>
      </c>
      <c r="E23">
        <v>768</v>
      </c>
      <c r="F23">
        <v>234</v>
      </c>
      <c r="G23">
        <f t="shared" si="0"/>
        <v>127</v>
      </c>
      <c r="H23">
        <f t="shared" si="1"/>
        <v>534</v>
      </c>
      <c r="I23" s="3">
        <f t="shared" si="5"/>
        <v>1.3989915985361665</v>
      </c>
      <c r="J23" s="4">
        <f t="shared" si="3"/>
        <v>47.207864206182393</v>
      </c>
      <c r="K23" s="2">
        <f t="shared" si="6"/>
        <v>0.33271897568182235</v>
      </c>
    </row>
    <row r="24" spans="1:11" x14ac:dyDescent="0.3">
      <c r="A24" t="s">
        <v>15</v>
      </c>
      <c r="B24">
        <f t="shared" si="7"/>
        <v>3</v>
      </c>
      <c r="C24">
        <v>3</v>
      </c>
      <c r="D24">
        <v>888</v>
      </c>
      <c r="E24">
        <v>768</v>
      </c>
      <c r="F24">
        <v>234</v>
      </c>
      <c r="G24">
        <f t="shared" si="0"/>
        <v>120</v>
      </c>
      <c r="H24">
        <f t="shared" si="1"/>
        <v>534</v>
      </c>
      <c r="I24" s="3">
        <f t="shared" si="5"/>
        <v>1.3989915985361665</v>
      </c>
      <c r="J24" s="4">
        <f t="shared" si="3"/>
        <v>47.207864206182393</v>
      </c>
      <c r="K24" s="2">
        <f t="shared" si="6"/>
        <v>0.31438013450250929</v>
      </c>
    </row>
    <row r="25" spans="1:11" x14ac:dyDescent="0.3">
      <c r="A25" t="s">
        <v>15</v>
      </c>
      <c r="B25">
        <f t="shared" si="7"/>
        <v>3</v>
      </c>
      <c r="C25">
        <v>4</v>
      </c>
      <c r="D25">
        <v>901</v>
      </c>
      <c r="E25">
        <v>774</v>
      </c>
      <c r="F25">
        <v>228</v>
      </c>
      <c r="G25">
        <f t="shared" si="0"/>
        <v>127</v>
      </c>
      <c r="H25">
        <f t="shared" si="1"/>
        <v>546</v>
      </c>
      <c r="I25" s="3">
        <f t="shared" si="5"/>
        <v>1.4304296119864173</v>
      </c>
      <c r="J25" s="4">
        <f t="shared" si="3"/>
        <v>46.021524075984253</v>
      </c>
      <c r="K25" s="2">
        <f t="shared" si="6"/>
        <v>0.33271897568182235</v>
      </c>
    </row>
    <row r="26" spans="1:11" x14ac:dyDescent="0.3">
      <c r="A26" t="s">
        <v>16</v>
      </c>
      <c r="B26">
        <f t="shared" si="7"/>
        <v>4</v>
      </c>
      <c r="C26">
        <v>1</v>
      </c>
      <c r="D26">
        <v>840</v>
      </c>
      <c r="E26">
        <v>722</v>
      </c>
      <c r="F26">
        <v>164</v>
      </c>
      <c r="G26">
        <f t="shared" si="0"/>
        <v>118</v>
      </c>
      <c r="H26">
        <f t="shared" si="1"/>
        <v>558</v>
      </c>
      <c r="I26" s="3">
        <f t="shared" ref="I26:I33" si="8">H26/$F$9</f>
        <v>1.3876321600824624</v>
      </c>
      <c r="J26" s="4">
        <f t="shared" si="3"/>
        <v>47.636522261039147</v>
      </c>
      <c r="K26" s="2">
        <f t="shared" ref="K26:K33" si="9">G26/$F$9</f>
        <v>0.293441926325682</v>
      </c>
    </row>
    <row r="27" spans="1:11" x14ac:dyDescent="0.3">
      <c r="A27" t="s">
        <v>16</v>
      </c>
      <c r="B27">
        <f t="shared" si="7"/>
        <v>4</v>
      </c>
      <c r="C27">
        <v>2</v>
      </c>
      <c r="D27">
        <v>795</v>
      </c>
      <c r="E27">
        <v>665</v>
      </c>
      <c r="F27">
        <v>157</v>
      </c>
      <c r="G27">
        <f t="shared" si="0"/>
        <v>130</v>
      </c>
      <c r="H27">
        <f t="shared" si="1"/>
        <v>508</v>
      </c>
      <c r="I27" s="3">
        <f t="shared" si="8"/>
        <v>1.2632923607919191</v>
      </c>
      <c r="J27" s="4">
        <f t="shared" si="3"/>
        <v>52.328590158795507</v>
      </c>
      <c r="K27" s="2">
        <f t="shared" si="9"/>
        <v>0.32328347815541236</v>
      </c>
    </row>
    <row r="28" spans="1:11" x14ac:dyDescent="0.3">
      <c r="A28" t="s">
        <v>16</v>
      </c>
      <c r="B28">
        <f t="shared" si="7"/>
        <v>4</v>
      </c>
      <c r="C28">
        <v>3</v>
      </c>
      <c r="D28">
        <v>841</v>
      </c>
      <c r="E28">
        <v>722</v>
      </c>
      <c r="F28">
        <v>164</v>
      </c>
      <c r="G28">
        <f t="shared" si="0"/>
        <v>119</v>
      </c>
      <c r="H28">
        <f t="shared" si="1"/>
        <v>558</v>
      </c>
      <c r="I28" s="3">
        <f t="shared" si="8"/>
        <v>1.3876321600824624</v>
      </c>
      <c r="J28" s="4">
        <f t="shared" si="3"/>
        <v>47.636522261039147</v>
      </c>
      <c r="K28" s="2">
        <f t="shared" si="9"/>
        <v>0.29592872231149286</v>
      </c>
    </row>
    <row r="29" spans="1:11" x14ac:dyDescent="0.3">
      <c r="A29" t="s">
        <v>16</v>
      </c>
      <c r="B29">
        <f t="shared" si="7"/>
        <v>4</v>
      </c>
      <c r="C29">
        <v>4</v>
      </c>
      <c r="D29">
        <v>790</v>
      </c>
      <c r="E29">
        <v>672</v>
      </c>
      <c r="F29">
        <v>162</v>
      </c>
      <c r="G29">
        <f t="shared" si="0"/>
        <v>118</v>
      </c>
      <c r="H29">
        <f t="shared" si="1"/>
        <v>510</v>
      </c>
      <c r="I29" s="3">
        <f t="shared" si="8"/>
        <v>1.2682659527635409</v>
      </c>
      <c r="J29" s="4">
        <f t="shared" si="3"/>
        <v>52.140907442885243</v>
      </c>
      <c r="K29" s="2">
        <f t="shared" si="9"/>
        <v>0.293441926325682</v>
      </c>
    </row>
    <row r="30" spans="1:11" x14ac:dyDescent="0.3">
      <c r="A30" t="s">
        <v>42</v>
      </c>
      <c r="B30">
        <v>5</v>
      </c>
      <c r="C30">
        <v>1</v>
      </c>
      <c r="D30">
        <v>784</v>
      </c>
      <c r="E30">
        <v>664</v>
      </c>
      <c r="F30">
        <v>164</v>
      </c>
      <c r="G30">
        <f t="shared" ref="G30:G33" si="10">D30-E30</f>
        <v>120</v>
      </c>
      <c r="H30">
        <f t="shared" si="1"/>
        <v>500</v>
      </c>
      <c r="I30" s="3">
        <f t="shared" si="8"/>
        <v>1.2433979929054322</v>
      </c>
      <c r="J30" s="4">
        <f t="shared" si="3"/>
        <v>53.079321022436524</v>
      </c>
      <c r="K30" s="2">
        <f>G30/$F$9</f>
        <v>0.29841551829730373</v>
      </c>
    </row>
    <row r="31" spans="1:11" x14ac:dyDescent="0.3">
      <c r="A31" t="s">
        <v>42</v>
      </c>
      <c r="B31">
        <v>5</v>
      </c>
      <c r="C31">
        <v>2</v>
      </c>
      <c r="D31">
        <v>779</v>
      </c>
      <c r="E31">
        <v>652</v>
      </c>
      <c r="F31">
        <v>161</v>
      </c>
      <c r="G31">
        <f t="shared" si="10"/>
        <v>127</v>
      </c>
      <c r="H31">
        <f t="shared" si="1"/>
        <v>491</v>
      </c>
      <c r="I31" s="3">
        <f t="shared" si="8"/>
        <v>1.2210168290331345</v>
      </c>
      <c r="J31" s="4">
        <f t="shared" si="3"/>
        <v>53.923893244032662</v>
      </c>
      <c r="K31" s="2">
        <f t="shared" si="9"/>
        <v>0.31582309019797977</v>
      </c>
    </row>
    <row r="32" spans="1:11" x14ac:dyDescent="0.3">
      <c r="A32" t="s">
        <v>42</v>
      </c>
      <c r="B32">
        <v>5</v>
      </c>
      <c r="C32">
        <v>3</v>
      </c>
      <c r="D32">
        <v>738</v>
      </c>
      <c r="E32">
        <v>622</v>
      </c>
      <c r="F32">
        <v>157</v>
      </c>
      <c r="G32">
        <f t="shared" si="10"/>
        <v>116</v>
      </c>
      <c r="H32">
        <f t="shared" si="1"/>
        <v>465</v>
      </c>
      <c r="I32" s="3">
        <f t="shared" si="8"/>
        <v>1.1563601334020519</v>
      </c>
      <c r="J32" s="4">
        <f t="shared" si="3"/>
        <v>56.36376855086597</v>
      </c>
      <c r="K32" s="2">
        <f t="shared" si="9"/>
        <v>0.28846833435406027</v>
      </c>
    </row>
    <row r="33" spans="1:11" x14ac:dyDescent="0.3">
      <c r="A33" t="s">
        <v>42</v>
      </c>
      <c r="B33">
        <v>5</v>
      </c>
      <c r="C33">
        <v>4</v>
      </c>
      <c r="D33">
        <v>778</v>
      </c>
      <c r="E33">
        <v>651</v>
      </c>
      <c r="F33">
        <v>157</v>
      </c>
      <c r="G33">
        <f t="shared" si="10"/>
        <v>127</v>
      </c>
      <c r="H33">
        <f t="shared" si="1"/>
        <v>494</v>
      </c>
      <c r="I33" s="3">
        <f t="shared" si="8"/>
        <v>1.2284772169905669</v>
      </c>
      <c r="J33" s="4">
        <f t="shared" si="3"/>
        <v>53.642369170167292</v>
      </c>
      <c r="K33" s="2">
        <f t="shared" si="9"/>
        <v>0.31582309019797977</v>
      </c>
    </row>
  </sheetData>
  <phoneticPr fontId="1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  <Company>_x0015_University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Crop Science Reviewer</dc:creator>
  <cp:lastModifiedBy>Sue Blum</cp:lastModifiedBy>
  <cp:lastPrinted>2014-05-06T19:25:58Z</cp:lastPrinted>
  <dcterms:created xsi:type="dcterms:W3CDTF">2012-04-25T12:46:27Z</dcterms:created>
  <dcterms:modified xsi:type="dcterms:W3CDTF">2014-05-06T19:26:30Z</dcterms:modified>
</cp:coreProperties>
</file>