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ate1904="1" showInkAnnotation="0" autoCompressPictures="0"/>
  <bookViews>
    <workbookView xWindow="0" yWindow="0" windowWidth="25600" windowHeight="10720" tabRatio="500" firstSheet="5" activeTab="7"/>
  </bookViews>
  <sheets>
    <sheet name="rixF0D.csv" sheetId="1" r:id="rId1"/>
    <sheet name="quality abbrev" sheetId="4" r:id="rId2"/>
    <sheet name="Sheet1" sheetId="2" r:id="rId3"/>
    <sheet name="sample number code" sheetId="3" r:id="rId4"/>
    <sheet name="Sheet1 (2)" sheetId="5" r:id="rId5"/>
    <sheet name="estimated yields" sheetId="6" r:id="rId6"/>
    <sheet name="2012" sheetId="7" r:id="rId7"/>
    <sheet name="2013" sheetId="9" r:id="rId8"/>
    <sheet name="quality summary-2012" sheetId="8" r:id="rId9"/>
    <sheet name="quality summary-2013" sheetId="10" r:id="rId10"/>
  </sheets>
  <definedNames>
    <definedName name="_GoBack" localSheetId="1">Sheet1!$L$43</definedName>
    <definedName name="_GoBack" localSheetId="0">Sheet1!$L$43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0" i="9" l="1"/>
  <c r="L40" i="9"/>
  <c r="K31" i="9"/>
  <c r="L31" i="9"/>
  <c r="F44" i="9"/>
  <c r="K26" i="9"/>
  <c r="L26" i="9"/>
  <c r="O5" i="10"/>
  <c r="O6" i="10"/>
  <c r="N6" i="10"/>
  <c r="N5" i="10"/>
  <c r="M5" i="10"/>
  <c r="M6" i="10"/>
  <c r="K5" i="10"/>
  <c r="K6" i="10"/>
  <c r="L6" i="10"/>
  <c r="L5" i="10"/>
  <c r="L2" i="10"/>
  <c r="J6" i="10"/>
  <c r="J5" i="10"/>
  <c r="E5" i="10"/>
  <c r="E6" i="10"/>
  <c r="D6" i="10"/>
  <c r="D5" i="10"/>
  <c r="N2" i="10"/>
  <c r="B2" i="10"/>
  <c r="C5" i="10"/>
  <c r="C6" i="10"/>
  <c r="B6" i="10"/>
  <c r="B5" i="10"/>
  <c r="I5" i="10"/>
  <c r="H5" i="10"/>
  <c r="I4" i="10"/>
  <c r="H4" i="10"/>
  <c r="G5" i="10"/>
  <c r="F5" i="10"/>
  <c r="G4" i="10"/>
  <c r="F4" i="10"/>
  <c r="J2" i="10"/>
  <c r="D2" i="10"/>
  <c r="K41" i="9"/>
  <c r="L41" i="9"/>
  <c r="K32" i="9"/>
  <c r="L32" i="9"/>
  <c r="F45" i="9"/>
  <c r="D6" i="9"/>
  <c r="K35" i="9"/>
  <c r="L35" i="9"/>
  <c r="F46" i="9"/>
  <c r="D7" i="9"/>
  <c r="K36" i="9"/>
  <c r="L36" i="9"/>
  <c r="K27" i="9"/>
  <c r="L27" i="9"/>
  <c r="F47" i="9"/>
  <c r="D8" i="9"/>
  <c r="K37" i="9"/>
  <c r="L37" i="9"/>
  <c r="K28" i="9"/>
  <c r="L28" i="9"/>
  <c r="F48" i="9"/>
  <c r="D9" i="9"/>
  <c r="K38" i="9"/>
  <c r="L38" i="9"/>
  <c r="K29" i="9"/>
  <c r="L29" i="9"/>
  <c r="F49" i="9"/>
  <c r="D10" i="9"/>
  <c r="K39" i="9"/>
  <c r="L39" i="9"/>
  <c r="K30" i="9"/>
  <c r="L30" i="9"/>
  <c r="F50" i="9"/>
  <c r="D11" i="9"/>
  <c r="D5" i="9"/>
  <c r="E45" i="9"/>
  <c r="C6" i="9"/>
  <c r="E46" i="9"/>
  <c r="C7" i="9"/>
  <c r="E47" i="9"/>
  <c r="C8" i="9"/>
  <c r="E48" i="9"/>
  <c r="C9" i="9"/>
  <c r="E49" i="9"/>
  <c r="C10" i="9"/>
  <c r="E50" i="9"/>
  <c r="C11" i="9"/>
  <c r="E44" i="9"/>
  <c r="C5" i="9"/>
  <c r="B11" i="9"/>
  <c r="B10" i="9"/>
  <c r="B9" i="9"/>
  <c r="B8" i="9"/>
  <c r="B7" i="9"/>
  <c r="B6" i="9"/>
  <c r="B5" i="9"/>
  <c r="D4" i="9"/>
  <c r="B4" i="9"/>
  <c r="E21" i="6"/>
  <c r="E20" i="6"/>
  <c r="K8" i="6"/>
  <c r="K7" i="6"/>
  <c r="I21" i="6"/>
  <c r="J21" i="6"/>
  <c r="E22" i="6"/>
  <c r="I22" i="6"/>
  <c r="J22" i="6"/>
  <c r="E23" i="6"/>
  <c r="I23" i="6"/>
  <c r="J23" i="6"/>
  <c r="E24" i="6"/>
  <c r="I24" i="6"/>
  <c r="J24" i="6"/>
  <c r="E25" i="6"/>
  <c r="I25" i="6"/>
  <c r="J25" i="6"/>
  <c r="E26" i="6"/>
  <c r="I26" i="6"/>
  <c r="J26" i="6"/>
  <c r="I20" i="6"/>
  <c r="J20" i="6"/>
  <c r="S46" i="6"/>
  <c r="S45" i="6"/>
  <c r="S44" i="6"/>
  <c r="S43" i="6"/>
  <c r="S42" i="6"/>
  <c r="S39" i="6"/>
  <c r="S38" i="6"/>
  <c r="S37" i="6"/>
  <c r="S36" i="6"/>
  <c r="S35" i="6"/>
  <c r="S34" i="6"/>
  <c r="S33" i="6"/>
  <c r="S30" i="6"/>
  <c r="S29" i="6"/>
  <c r="S5" i="6"/>
  <c r="S6" i="6"/>
  <c r="S25" i="6"/>
  <c r="S11" i="6"/>
  <c r="S12" i="6"/>
  <c r="S24" i="6"/>
  <c r="S13" i="6"/>
  <c r="S14" i="6"/>
  <c r="S23" i="6"/>
  <c r="S9" i="6"/>
  <c r="S10" i="6"/>
  <c r="S22" i="6"/>
  <c r="S7" i="6"/>
  <c r="S8" i="6"/>
  <c r="S21" i="6"/>
  <c r="S17" i="6"/>
  <c r="S20" i="6"/>
  <c r="S15" i="6"/>
  <c r="S16" i="6"/>
  <c r="S19" i="6"/>
  <c r="J11" i="2"/>
  <c r="J18" i="2"/>
  <c r="J26" i="2"/>
  <c r="J12" i="2"/>
  <c r="J19" i="2"/>
  <c r="J27" i="2"/>
  <c r="J10" i="2"/>
  <c r="J17" i="2"/>
  <c r="J25" i="2"/>
  <c r="J9" i="2"/>
  <c r="J16" i="2"/>
  <c r="J23" i="2"/>
  <c r="J8" i="2"/>
  <c r="J15" i="2"/>
  <c r="J24" i="2"/>
  <c r="J6" i="2"/>
  <c r="J22" i="2"/>
  <c r="J5" i="2"/>
  <c r="J7" i="2"/>
  <c r="J21" i="2"/>
  <c r="J36" i="2"/>
  <c r="J37" i="2"/>
  <c r="J38" i="2"/>
  <c r="J39" i="2"/>
  <c r="J40" i="2"/>
  <c r="J41" i="2"/>
  <c r="J35" i="2"/>
  <c r="J48" i="2"/>
  <c r="J47" i="2"/>
  <c r="J46" i="2"/>
  <c r="J45" i="2"/>
  <c r="J44" i="2"/>
  <c r="J32" i="2"/>
  <c r="J31" i="2"/>
  <c r="E25" i="5"/>
  <c r="E24" i="5"/>
  <c r="E23" i="5"/>
  <c r="E22" i="5"/>
  <c r="E21" i="5"/>
  <c r="E20" i="5"/>
  <c r="E19" i="5"/>
  <c r="J5" i="5"/>
  <c r="J6" i="5"/>
  <c r="J25" i="5"/>
  <c r="J11" i="5"/>
  <c r="J12" i="5"/>
  <c r="J24" i="5"/>
  <c r="J13" i="5"/>
  <c r="J14" i="5"/>
  <c r="J23" i="5"/>
  <c r="J9" i="5"/>
  <c r="J10" i="5"/>
  <c r="J22" i="5"/>
  <c r="J7" i="5"/>
  <c r="J8" i="5"/>
  <c r="J21" i="5"/>
  <c r="J17" i="5"/>
  <c r="J20" i="5"/>
  <c r="J15" i="5"/>
  <c r="J16" i="5"/>
  <c r="J19" i="5"/>
  <c r="J46" i="5"/>
  <c r="J45" i="5"/>
  <c r="J44" i="5"/>
  <c r="J43" i="5"/>
  <c r="J42" i="5"/>
  <c r="J39" i="5"/>
  <c r="J38" i="5"/>
  <c r="J37" i="5"/>
  <c r="J36" i="5"/>
  <c r="J35" i="5"/>
  <c r="J34" i="5"/>
  <c r="J33" i="5"/>
  <c r="J30" i="5"/>
  <c r="J29" i="5"/>
  <c r="H4" i="7"/>
  <c r="I4" i="7"/>
  <c r="C8" i="7"/>
  <c r="D8" i="7"/>
  <c r="E8" i="7"/>
  <c r="F8" i="7"/>
  <c r="G8" i="7"/>
  <c r="H8" i="7"/>
  <c r="I8" i="7"/>
  <c r="C7" i="7"/>
  <c r="D7" i="7"/>
  <c r="E7" i="7"/>
  <c r="F7" i="7"/>
  <c r="G7" i="7"/>
  <c r="H7" i="7"/>
  <c r="I7" i="7"/>
  <c r="C5" i="7"/>
  <c r="D5" i="7"/>
  <c r="E5" i="7"/>
  <c r="F5" i="7"/>
  <c r="G5" i="7"/>
  <c r="H5" i="7"/>
  <c r="I5" i="7"/>
  <c r="C6" i="7"/>
  <c r="D6" i="7"/>
  <c r="E6" i="7"/>
  <c r="F6" i="7"/>
  <c r="G6" i="7"/>
  <c r="H6" i="7"/>
  <c r="I6" i="7"/>
  <c r="C11" i="7"/>
  <c r="D11" i="7"/>
  <c r="E11" i="7"/>
  <c r="F11" i="7"/>
  <c r="G11" i="7"/>
  <c r="H11" i="7"/>
  <c r="I11" i="7"/>
  <c r="C10" i="7"/>
  <c r="D10" i="7"/>
  <c r="E10" i="7"/>
  <c r="F10" i="7"/>
  <c r="G10" i="7"/>
  <c r="H10" i="7"/>
  <c r="I10" i="7"/>
  <c r="C9" i="7"/>
  <c r="D9" i="7"/>
  <c r="E9" i="7"/>
  <c r="F9" i="7"/>
  <c r="G9" i="7"/>
  <c r="H9" i="7"/>
  <c r="I9" i="7"/>
  <c r="B8" i="7"/>
  <c r="B7" i="7"/>
  <c r="B5" i="7"/>
  <c r="B6" i="7"/>
  <c r="B11" i="7"/>
  <c r="B10" i="7"/>
  <c r="B9" i="7"/>
  <c r="B4" i="7"/>
</calcChain>
</file>

<file path=xl/sharedStrings.xml><?xml version="1.0" encoding="utf-8"?>
<sst xmlns="http://schemas.openxmlformats.org/spreadsheetml/2006/main" count="1117" uniqueCount="205">
  <si>
    <t>120321 Prine</t>
    <phoneticPr fontId="1" type="noConversion"/>
  </si>
  <si>
    <t>120321 Florina</t>
    <phoneticPr fontId="1" type="noConversion"/>
  </si>
  <si>
    <t>120420 Flying A + Clover</t>
    <phoneticPr fontId="1" type="noConversion"/>
  </si>
  <si>
    <t>120420 Flying A</t>
    <phoneticPr fontId="1" type="noConversion"/>
  </si>
  <si>
    <t>120420 Passerel</t>
    <phoneticPr fontId="1" type="noConversion"/>
  </si>
  <si>
    <t>120420 Prine</t>
    <phoneticPr fontId="1" type="noConversion"/>
  </si>
  <si>
    <t>334 K-ville RD</t>
  </si>
  <si>
    <t>FA1</t>
  </si>
  <si>
    <t>FA2</t>
  </si>
  <si>
    <t>FAC1st</t>
  </si>
  <si>
    <t>FAC2nd</t>
  </si>
  <si>
    <t>Rye 1</t>
  </si>
  <si>
    <t>Rye 2</t>
  </si>
  <si>
    <t>Pass 1</t>
  </si>
  <si>
    <t>Pass 2</t>
  </si>
  <si>
    <t>OH</t>
  </si>
  <si>
    <t>O/R G1 1st</t>
  </si>
  <si>
    <t>Trit all</t>
  </si>
  <si>
    <t>Trit 2</t>
  </si>
  <si>
    <t>Trit 2 C</t>
  </si>
  <si>
    <t>834 K-ville Rd</t>
  </si>
  <si>
    <t>09 Haylage/Baleage</t>
  </si>
  <si>
    <t>1T</t>
  </si>
  <si>
    <t>334 K-Ville Rd</t>
  </si>
  <si>
    <t>2TC</t>
  </si>
  <si>
    <t>3FA</t>
  </si>
  <si>
    <t>4FAC</t>
  </si>
  <si>
    <t>5F</t>
  </si>
  <si>
    <t>6PR</t>
  </si>
  <si>
    <t>7PA</t>
  </si>
  <si>
    <t>TLC</t>
  </si>
  <si>
    <t>Jonny Harris</t>
  </si>
  <si>
    <t>334 K-ville Rd</t>
  </si>
  <si>
    <t>TL1</t>
  </si>
  <si>
    <t>07 MIXED</t>
  </si>
  <si>
    <t>P-1</t>
  </si>
  <si>
    <t>Mark Frye</t>
  </si>
  <si>
    <t>P-2</t>
  </si>
  <si>
    <t>Randy Franks</t>
  </si>
  <si>
    <t>Screven</t>
  </si>
  <si>
    <t>F2</t>
  </si>
  <si>
    <t>02 Green Chop</t>
  </si>
  <si>
    <t>F1</t>
  </si>
  <si>
    <t>Date</t>
  </si>
  <si>
    <t>Lab</t>
  </si>
  <si>
    <t>Report</t>
  </si>
  <si>
    <t>Sample</t>
  </si>
  <si>
    <t>Name</t>
  </si>
  <si>
    <t>Address</t>
  </si>
  <si>
    <t>City</t>
  </si>
  <si>
    <t>State</t>
  </si>
  <si>
    <t>Zip</t>
  </si>
  <si>
    <t>County</t>
  </si>
  <si>
    <t>Category</t>
  </si>
  <si>
    <t>Country</t>
  </si>
  <si>
    <t>Agent</t>
  </si>
  <si>
    <t>total bales/acre</t>
    <phoneticPr fontId="1" type="noConversion"/>
  </si>
  <si>
    <t>Assumed moisture</t>
    <phoneticPr fontId="1" type="noConversion"/>
  </si>
  <si>
    <t>dry tons/acre</t>
    <phoneticPr fontId="1" type="noConversion"/>
  </si>
  <si>
    <t>bales</t>
    <phoneticPr fontId="1" type="noConversion"/>
  </si>
  <si>
    <t>acres</t>
    <phoneticPr fontId="1" type="noConversion"/>
  </si>
  <si>
    <t>Triticale + clover</t>
    <phoneticPr fontId="1" type="noConversion"/>
  </si>
  <si>
    <t xml:space="preserve">Triticale </t>
    <phoneticPr fontId="1" type="noConversion"/>
  </si>
  <si>
    <t>Flying A</t>
    <phoneticPr fontId="1" type="noConversion"/>
  </si>
  <si>
    <t>Flying A + clover</t>
    <phoneticPr fontId="1" type="noConversion"/>
  </si>
  <si>
    <t>Triticale</t>
    <phoneticPr fontId="1" type="noConversion"/>
  </si>
  <si>
    <t>Florina</t>
    <phoneticPr fontId="1" type="noConversion"/>
  </si>
  <si>
    <t>Prine</t>
    <phoneticPr fontId="1" type="noConversion"/>
  </si>
  <si>
    <t>Passerel Plus</t>
    <phoneticPr fontId="1" type="noConversion"/>
  </si>
  <si>
    <t>CP</t>
    <phoneticPr fontId="1" type="noConversion"/>
  </si>
  <si>
    <t>TDN</t>
    <phoneticPr fontId="1" type="noConversion"/>
  </si>
  <si>
    <t>Feb.</t>
    <phoneticPr fontId="1" type="noConversion"/>
  </si>
  <si>
    <t>Mar.</t>
    <phoneticPr fontId="1" type="noConversion"/>
  </si>
  <si>
    <t>Apr.</t>
    <phoneticPr fontId="1" type="noConversion"/>
  </si>
  <si>
    <t>Ration</t>
  </si>
  <si>
    <t>Days</t>
  </si>
  <si>
    <t>Animal</t>
  </si>
  <si>
    <t>Use</t>
  </si>
  <si>
    <t>Crop</t>
  </si>
  <si>
    <t>Variety</t>
  </si>
  <si>
    <t>WD</t>
  </si>
  <si>
    <t>Other</t>
  </si>
  <si>
    <t>P</t>
  </si>
  <si>
    <t>K</t>
  </si>
  <si>
    <t>Ca</t>
  </si>
  <si>
    <t>Mg</t>
  </si>
  <si>
    <t>Mn</t>
  </si>
  <si>
    <t>Fe</t>
  </si>
  <si>
    <t>Al</t>
  </si>
  <si>
    <t>B</t>
  </si>
  <si>
    <t>Cu</t>
  </si>
  <si>
    <t>Zn</t>
  </si>
  <si>
    <t>Na</t>
  </si>
  <si>
    <t>As</t>
  </si>
  <si>
    <t>Se</t>
  </si>
  <si>
    <t>Pb</t>
  </si>
  <si>
    <t>FecalColiform</t>
  </si>
  <si>
    <t>DMBag</t>
  </si>
  <si>
    <t>DMWet</t>
  </si>
  <si>
    <t>DMDry</t>
  </si>
  <si>
    <t>M1</t>
  </si>
  <si>
    <t>M2</t>
  </si>
  <si>
    <t>NIRDM</t>
  </si>
  <si>
    <t>NO3</t>
  </si>
  <si>
    <t>NIRCP</t>
  </si>
  <si>
    <t>NIRNDF</t>
  </si>
  <si>
    <t>NIRADF</t>
  </si>
  <si>
    <t>NIRTDN</t>
  </si>
  <si>
    <t>NIRLignin</t>
  </si>
  <si>
    <t>NIRMoisture</t>
  </si>
  <si>
    <t>NIRNFC</t>
  </si>
  <si>
    <t>NIRWSC</t>
  </si>
  <si>
    <t>NIRdNDF48</t>
  </si>
  <si>
    <t>NIRNDFD</t>
  </si>
  <si>
    <t>NIRDDM48</t>
  </si>
  <si>
    <t>NIRDMI</t>
  </si>
  <si>
    <t>RFQ</t>
  </si>
  <si>
    <t>RFV</t>
  </si>
  <si>
    <t>IVTDMD</t>
  </si>
  <si>
    <t>pH</t>
  </si>
  <si>
    <t>N</t>
  </si>
  <si>
    <t>BP</t>
  </si>
  <si>
    <t>Fat</t>
  </si>
  <si>
    <t>Sulfur</t>
  </si>
  <si>
    <t>Ash</t>
  </si>
  <si>
    <t>NaCl</t>
  </si>
  <si>
    <t>ADF</t>
  </si>
  <si>
    <t>NDF</t>
  </si>
  <si>
    <t>CF</t>
  </si>
  <si>
    <t>Lignin</t>
  </si>
  <si>
    <t>Aflatoxin</t>
  </si>
  <si>
    <t>Account</t>
  </si>
  <si>
    <t>Table</t>
  </si>
  <si>
    <t>Projects</t>
  </si>
  <si>
    <t>Requested</t>
  </si>
  <si>
    <t>NIR</t>
  </si>
  <si>
    <t>GA</t>
  </si>
  <si>
    <t>n</t>
  </si>
  <si>
    <t>01 Silage</t>
  </si>
  <si>
    <t>211  BEEF    DRY COWS</t>
  </si>
  <si>
    <t>03 SMALL   GRAIN</t>
  </si>
  <si>
    <t>F2;</t>
  </si>
  <si>
    <t>Dry Weight Yield per acre</t>
    <phoneticPr fontId="1" type="noConversion"/>
  </si>
  <si>
    <t>120420 Florina</t>
    <phoneticPr fontId="1" type="noConversion"/>
  </si>
  <si>
    <t>120206 Triticale</t>
    <phoneticPr fontId="1" type="noConversion"/>
  </si>
  <si>
    <t>120206 Triticale + Clover</t>
    <phoneticPr fontId="1" type="noConversion"/>
  </si>
  <si>
    <t xml:space="preserve">120319 Triticale </t>
    <phoneticPr fontId="1" type="noConversion"/>
  </si>
  <si>
    <t>120319 Triticale + Clover</t>
    <phoneticPr fontId="1" type="noConversion"/>
  </si>
  <si>
    <t>120319 Flying A + Clover</t>
    <phoneticPr fontId="1" type="noConversion"/>
  </si>
  <si>
    <t>120319 Flying A</t>
    <phoneticPr fontId="1" type="noConversion"/>
  </si>
  <si>
    <t>120319 Passerel</t>
    <phoneticPr fontId="1" type="noConversion"/>
  </si>
  <si>
    <t>120319 Prine</t>
    <phoneticPr fontId="1" type="noConversion"/>
  </si>
  <si>
    <t>120319 Florina</t>
    <phoneticPr fontId="1" type="noConversion"/>
  </si>
  <si>
    <t>120418 Flying A + Clover</t>
    <phoneticPr fontId="1" type="noConversion"/>
  </si>
  <si>
    <t>120418 Flying A</t>
    <phoneticPr fontId="1" type="noConversion"/>
  </si>
  <si>
    <t>120418 Passerel</t>
    <phoneticPr fontId="1" type="noConversion"/>
  </si>
  <si>
    <t>120418 Prine</t>
    <phoneticPr fontId="1" type="noConversion"/>
  </si>
  <si>
    <t>120418 Florina</t>
    <phoneticPr fontId="1" type="noConversion"/>
  </si>
  <si>
    <t>Moisture%</t>
    <phoneticPr fontId="1" type="noConversion"/>
  </si>
  <si>
    <t>Description</t>
    <phoneticPr fontId="1" type="noConversion"/>
  </si>
  <si>
    <t xml:space="preserve">Triticale </t>
  </si>
  <si>
    <t>Triticale + Clover</t>
  </si>
  <si>
    <t>Triticale</t>
  </si>
  <si>
    <t>Flying A + Clover</t>
  </si>
  <si>
    <t>Flying A</t>
  </si>
  <si>
    <t>Passerel</t>
  </si>
  <si>
    <t>Prine</t>
  </si>
  <si>
    <t>Florina</t>
  </si>
  <si>
    <t>Lab # sampled in bale</t>
  </si>
  <si>
    <t xml:space="preserve">Grab Samples before Harvest </t>
  </si>
  <si>
    <t>1 square feet</t>
  </si>
  <si>
    <t>lab #  dried in office</t>
  </si>
  <si>
    <t>dry wt</t>
  </si>
  <si>
    <t>3 square feet</t>
  </si>
  <si>
    <t>dry wt.</t>
  </si>
  <si>
    <t>bales</t>
  </si>
  <si>
    <t>grams</t>
  </si>
  <si>
    <t>(no</t>
  </si>
  <si>
    <t>clover</t>
  </si>
  <si>
    <t>visible)</t>
  </si>
  <si>
    <t>ac</t>
  </si>
  <si>
    <t>none</t>
  </si>
  <si>
    <t>to</t>
  </si>
  <si>
    <t>harvest</t>
  </si>
  <si>
    <t>Totals</t>
    <phoneticPr fontId="1" type="noConversion"/>
  </si>
  <si>
    <t>Triticale</t>
    <phoneticPr fontId="1" type="noConversion"/>
  </si>
  <si>
    <t xml:space="preserve">120208 Triticale </t>
    <phoneticPr fontId="1" type="noConversion"/>
  </si>
  <si>
    <t>120320 Triticale + Clover</t>
    <phoneticPr fontId="1" type="noConversion"/>
  </si>
  <si>
    <t>120320 Triticale</t>
    <phoneticPr fontId="1" type="noConversion"/>
  </si>
  <si>
    <t>120321 Flying A + Clover</t>
    <phoneticPr fontId="1" type="noConversion"/>
  </si>
  <si>
    <t>120321 Flying A</t>
    <phoneticPr fontId="1" type="noConversion"/>
  </si>
  <si>
    <t>120321 Passerel</t>
    <phoneticPr fontId="1" type="noConversion"/>
  </si>
  <si>
    <t>Early Ploid</t>
  </si>
  <si>
    <t>Early Ploid + Clover</t>
  </si>
  <si>
    <t>Passerel L</t>
  </si>
  <si>
    <t>Passerel H</t>
  </si>
  <si>
    <r>
      <t>2</t>
    </r>
    <r>
      <rPr>
        <vertAlign val="superscript"/>
        <sz val="11"/>
        <rFont val="Calibri"/>
      </rPr>
      <t>nd</t>
    </r>
    <r>
      <rPr>
        <sz val="11"/>
        <rFont val="Calibri"/>
      </rPr>
      <t xml:space="preserve"> Harvest</t>
    </r>
  </si>
  <si>
    <t>lab # sampled in bale</t>
  </si>
  <si>
    <t>Passerel (H)</t>
  </si>
  <si>
    <t>Passerel (L)</t>
  </si>
  <si>
    <t>CP</t>
  </si>
  <si>
    <t>TDN</t>
  </si>
  <si>
    <t>1st</t>
  </si>
  <si>
    <t>1st/2nd</t>
  </si>
  <si>
    <t>2nd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</si>
</sst>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Verdana"/>
    </font>
    <font>
      <sz val="8"/>
      <name val="Verdana"/>
      <family val="2"/>
    </font>
    <font>
      <sz val="12"/>
      <name val="Times New Roman"/>
    </font>
    <font>
      <sz val="12"/>
      <name val="Tahoma"/>
    </font>
    <font>
      <sz val="11"/>
      <name val="Calibri"/>
    </font>
    <font>
      <vertAlign val="superscript"/>
      <sz val="11"/>
      <name val="Calibri"/>
    </font>
    <font>
      <u/>
      <sz val="10"/>
      <color theme="10"/>
      <name val="Verdana"/>
    </font>
    <font>
      <u/>
      <sz val="10"/>
      <color theme="11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14" fontId="0" fillId="0" borderId="0" xfId="0" applyNumberFormat="1"/>
    <xf numFmtId="0" fontId="2" fillId="0" borderId="0" xfId="0" applyFont="1"/>
    <xf numFmtId="14" fontId="2" fillId="0" borderId="0" xfId="0" applyNumberFormat="1" applyFont="1"/>
    <xf numFmtId="1" fontId="0" fillId="0" borderId="0" xfId="0" applyNumberFormat="1"/>
    <xf numFmtId="164" fontId="0" fillId="0" borderId="0" xfId="0" applyNumberFormat="1"/>
    <xf numFmtId="9" fontId="0" fillId="0" borderId="0" xfId="0" applyNumberFormat="1"/>
    <xf numFmtId="1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1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wrapText="1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'2012'!$I$4</c:f>
              <c:strCache>
                <c:ptCount val="1"/>
                <c:pt idx="0">
                  <c:v>dry tons/acre</c:v>
                </c:pt>
              </c:strCache>
            </c:strRef>
          </c:tx>
          <c:invertIfNegative val="0"/>
          <c:cat>
            <c:strRef>
              <c:f>'2012'!$C$5:$C$11</c:f>
              <c:strCache>
                <c:ptCount val="7"/>
                <c:pt idx="0">
                  <c:v>Flying A</c:v>
                </c:pt>
                <c:pt idx="1">
                  <c:v>Flying A + Clover</c:v>
                </c:pt>
                <c:pt idx="2">
                  <c:v>Triticale + Clover</c:v>
                </c:pt>
                <c:pt idx="3">
                  <c:v>Triticale</c:v>
                </c:pt>
                <c:pt idx="4">
                  <c:v>Florina</c:v>
                </c:pt>
                <c:pt idx="5">
                  <c:v>Prine</c:v>
                </c:pt>
                <c:pt idx="6">
                  <c:v>Passerel</c:v>
                </c:pt>
              </c:strCache>
            </c:strRef>
          </c:cat>
          <c:val>
            <c:numRef>
              <c:f>'2012'!$I$5:$I$11</c:f>
              <c:numCache>
                <c:formatCode>0.0</c:formatCode>
                <c:ptCount val="7"/>
                <c:pt idx="0">
                  <c:v>1.3633802816901412</c:v>
                </c:pt>
                <c:pt idx="1">
                  <c:v>1.3260273972602741</c:v>
                </c:pt>
                <c:pt idx="2">
                  <c:v>2.5371428571428569</c:v>
                </c:pt>
                <c:pt idx="3">
                  <c:v>2.5066666666666668</c:v>
                </c:pt>
                <c:pt idx="4">
                  <c:v>1.711111111111111</c:v>
                </c:pt>
                <c:pt idx="5">
                  <c:v>2.5034482758620693</c:v>
                </c:pt>
                <c:pt idx="6">
                  <c:v>2.9542857142857146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76928"/>
        <c:axId val="99678464"/>
      </c:barChart>
      <c:catAx>
        <c:axId val="99676928"/>
        <c:scaling>
          <c:orientation val="minMax"/>
        </c:scaling>
        <c:delete val="0"/>
        <c:axPos val="b"/>
        <c:majorTickMark val="out"/>
        <c:minorTickMark val="none"/>
        <c:tickLblPos val="nextTo"/>
        <c:crossAx val="99678464"/>
        <c:crosses val="autoZero"/>
        <c:auto val="1"/>
        <c:lblAlgn val="ctr"/>
        <c:lblOffset val="100"/>
        <c:noMultiLvlLbl val="0"/>
      </c:catAx>
      <c:valAx>
        <c:axId val="9967846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99676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'2013'!$D$4</c:f>
              <c:strCache>
                <c:ptCount val="1"/>
                <c:pt idx="0">
                  <c:v>dry tons/acre</c:v>
                </c:pt>
              </c:strCache>
            </c:strRef>
          </c:tx>
          <c:invertIfNegative val="0"/>
          <c:cat>
            <c:strRef>
              <c:f>'2013'!$C$5:$C$11</c:f>
              <c:strCache>
                <c:ptCount val="7"/>
                <c:pt idx="0">
                  <c:v>Passerel (H)</c:v>
                </c:pt>
                <c:pt idx="1">
                  <c:v>Prine</c:v>
                </c:pt>
                <c:pt idx="2">
                  <c:v>Triticale </c:v>
                </c:pt>
                <c:pt idx="3">
                  <c:v>Triticale + Clover</c:v>
                </c:pt>
                <c:pt idx="4">
                  <c:v>Early Ploid</c:v>
                </c:pt>
                <c:pt idx="5">
                  <c:v>Early Ploid + Clover</c:v>
                </c:pt>
                <c:pt idx="6">
                  <c:v>Passerel (L)</c:v>
                </c:pt>
              </c:strCache>
            </c:strRef>
          </c:cat>
          <c:val>
            <c:numRef>
              <c:f>'2013'!$D$5:$D$11</c:f>
              <c:numCache>
                <c:formatCode>0.0</c:formatCode>
                <c:ptCount val="7"/>
                <c:pt idx="0">
                  <c:v>5.0307167235494887</c:v>
                </c:pt>
                <c:pt idx="1">
                  <c:v>5.0341753343239226</c:v>
                </c:pt>
                <c:pt idx="2">
                  <c:v>5.4408602150537639</c:v>
                </c:pt>
                <c:pt idx="3">
                  <c:v>5.9489795918367356</c:v>
                </c:pt>
                <c:pt idx="4">
                  <c:v>4.7413793103448283</c:v>
                </c:pt>
                <c:pt idx="5">
                  <c:v>5.8857142857142861</c:v>
                </c:pt>
                <c:pt idx="6">
                  <c:v>4.8544600938967148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15040"/>
        <c:axId val="100216832"/>
      </c:barChart>
      <c:catAx>
        <c:axId val="100215040"/>
        <c:scaling>
          <c:orientation val="minMax"/>
        </c:scaling>
        <c:delete val="0"/>
        <c:axPos val="b"/>
        <c:majorTickMark val="out"/>
        <c:minorTickMark val="none"/>
        <c:tickLblPos val="nextTo"/>
        <c:crossAx val="100216832"/>
        <c:crosses val="autoZero"/>
        <c:auto val="1"/>
        <c:lblAlgn val="ctr"/>
        <c:lblOffset val="100"/>
        <c:noMultiLvlLbl val="0"/>
      </c:catAx>
      <c:valAx>
        <c:axId val="10021683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00215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516468</xdr:colOff>
      <xdr:row>6</xdr:row>
      <xdr:rowOff>0</xdr:rowOff>
    </xdr:from>
    <xdr:to>
      <xdr:col>14</xdr:col>
      <xdr:colOff>304801</xdr:colOff>
      <xdr:row>22</xdr:row>
      <xdr:rowOff>33867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516468</xdr:colOff>
      <xdr:row>6</xdr:row>
      <xdr:rowOff>0</xdr:rowOff>
    </xdr:from>
    <xdr:to>
      <xdr:col>9</xdr:col>
      <xdr:colOff>304801</xdr:colOff>
      <xdr:row>22</xdr:row>
      <xdr:rowOff>33867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83"/>
  <sheetViews>
    <sheetView workbookViewId="0">
      <selection activeCell="E38" sqref="E38"/>
    </sheetView>
  </sheetViews>
  <sheetFormatPr defaultColWidth="11.07421875" defaultRowHeight="13.5" x14ac:dyDescent="0.3"/>
  <cols>
    <col min="3" max="3" width="19.15234375" bestFit="1" customWidth="1"/>
  </cols>
  <sheetData>
    <row r="1" spans="1:75" x14ac:dyDescent="0.3">
      <c r="A1" t="s">
        <v>43</v>
      </c>
      <c r="B1" t="s">
        <v>44</v>
      </c>
      <c r="C1" t="s">
        <v>159</v>
      </c>
      <c r="D1" t="s">
        <v>45</v>
      </c>
      <c r="E1" t="s">
        <v>46</v>
      </c>
      <c r="F1" t="s">
        <v>47</v>
      </c>
      <c r="G1" t="s">
        <v>48</v>
      </c>
      <c r="H1" t="s">
        <v>49</v>
      </c>
      <c r="I1" t="s">
        <v>50</v>
      </c>
      <c r="J1" t="s">
        <v>51</v>
      </c>
      <c r="K1" t="s">
        <v>52</v>
      </c>
      <c r="L1" t="s">
        <v>53</v>
      </c>
      <c r="M1" t="s">
        <v>54</v>
      </c>
      <c r="N1" t="s">
        <v>55</v>
      </c>
      <c r="O1" t="s">
        <v>74</v>
      </c>
      <c r="P1" t="s">
        <v>75</v>
      </c>
      <c r="Q1" t="s">
        <v>76</v>
      </c>
      <c r="R1" t="s">
        <v>77</v>
      </c>
      <c r="S1" t="s">
        <v>78</v>
      </c>
      <c r="T1" t="s">
        <v>79</v>
      </c>
      <c r="U1" t="s">
        <v>80</v>
      </c>
      <c r="V1" t="s">
        <v>81</v>
      </c>
      <c r="W1" t="s">
        <v>82</v>
      </c>
      <c r="X1" t="s">
        <v>83</v>
      </c>
      <c r="Y1" t="s">
        <v>84</v>
      </c>
      <c r="Z1" t="s">
        <v>85</v>
      </c>
      <c r="AA1" t="s">
        <v>86</v>
      </c>
      <c r="AB1" t="s">
        <v>87</v>
      </c>
      <c r="AC1" t="s">
        <v>88</v>
      </c>
      <c r="AD1" t="s">
        <v>89</v>
      </c>
      <c r="AE1" t="s">
        <v>90</v>
      </c>
      <c r="AF1" t="s">
        <v>91</v>
      </c>
      <c r="AG1" t="s">
        <v>92</v>
      </c>
      <c r="AH1" t="s">
        <v>93</v>
      </c>
      <c r="AI1" t="s">
        <v>94</v>
      </c>
      <c r="AJ1" t="s">
        <v>95</v>
      </c>
      <c r="AK1" t="s">
        <v>96</v>
      </c>
      <c r="AL1" t="s">
        <v>97</v>
      </c>
      <c r="AM1" t="s">
        <v>98</v>
      </c>
      <c r="AN1" t="s">
        <v>99</v>
      </c>
      <c r="AO1" t="s">
        <v>100</v>
      </c>
      <c r="AP1" t="s">
        <v>101</v>
      </c>
      <c r="AQ1" t="s">
        <v>102</v>
      </c>
      <c r="AR1" t="s">
        <v>103</v>
      </c>
      <c r="AS1" t="s">
        <v>104</v>
      </c>
      <c r="AT1" t="s">
        <v>105</v>
      </c>
      <c r="AU1" t="s">
        <v>106</v>
      </c>
      <c r="AV1" t="s">
        <v>107</v>
      </c>
      <c r="AW1" t="s">
        <v>108</v>
      </c>
      <c r="AX1" t="s">
        <v>109</v>
      </c>
      <c r="AY1" t="s">
        <v>110</v>
      </c>
      <c r="AZ1" t="s">
        <v>111</v>
      </c>
      <c r="BA1" t="s">
        <v>112</v>
      </c>
      <c r="BB1" t="s">
        <v>113</v>
      </c>
      <c r="BC1" t="s">
        <v>114</v>
      </c>
      <c r="BD1" t="s">
        <v>115</v>
      </c>
      <c r="BE1" t="s">
        <v>116</v>
      </c>
      <c r="BF1" t="s">
        <v>117</v>
      </c>
      <c r="BG1" t="s">
        <v>118</v>
      </c>
      <c r="BH1" t="s">
        <v>119</v>
      </c>
      <c r="BI1" t="s">
        <v>120</v>
      </c>
      <c r="BJ1" t="s">
        <v>121</v>
      </c>
      <c r="BK1" t="s">
        <v>122</v>
      </c>
      <c r="BL1" t="s">
        <v>123</v>
      </c>
      <c r="BM1" t="s">
        <v>124</v>
      </c>
      <c r="BN1" t="s">
        <v>125</v>
      </c>
      <c r="BO1" t="s">
        <v>126</v>
      </c>
      <c r="BP1" t="s">
        <v>127</v>
      </c>
      <c r="BQ1" t="s">
        <v>128</v>
      </c>
      <c r="BR1" t="s">
        <v>129</v>
      </c>
      <c r="BS1" t="s">
        <v>130</v>
      </c>
      <c r="BT1" t="s">
        <v>131</v>
      </c>
      <c r="BU1" t="s">
        <v>132</v>
      </c>
      <c r="BV1" t="s">
        <v>133</v>
      </c>
      <c r="BW1" t="s">
        <v>134</v>
      </c>
    </row>
    <row r="2" spans="1:75" ht="15.5" x14ac:dyDescent="0.35">
      <c r="A2" s="1">
        <v>39500</v>
      </c>
      <c r="B2">
        <v>7140</v>
      </c>
      <c r="C2" s="2" t="s">
        <v>145</v>
      </c>
      <c r="D2" t="s">
        <v>135</v>
      </c>
      <c r="E2" t="s">
        <v>30</v>
      </c>
      <c r="F2" t="s">
        <v>31</v>
      </c>
      <c r="G2" t="s">
        <v>32</v>
      </c>
      <c r="H2" t="s">
        <v>39</v>
      </c>
      <c r="I2" t="s">
        <v>136</v>
      </c>
      <c r="J2">
        <v>31560</v>
      </c>
      <c r="K2">
        <v>305</v>
      </c>
      <c r="N2" t="s">
        <v>38</v>
      </c>
      <c r="O2" t="s">
        <v>137</v>
      </c>
      <c r="Q2" t="s">
        <v>139</v>
      </c>
      <c r="R2" t="s">
        <v>41</v>
      </c>
      <c r="S2" t="s">
        <v>140</v>
      </c>
      <c r="U2" t="s">
        <v>137</v>
      </c>
      <c r="V2">
        <v>0</v>
      </c>
      <c r="AL2">
        <v>9.65</v>
      </c>
      <c r="AM2">
        <v>27.2</v>
      </c>
      <c r="AN2">
        <v>27.14</v>
      </c>
      <c r="AO2">
        <v>35.700000000000003</v>
      </c>
      <c r="AQ2">
        <v>96.937301599999998</v>
      </c>
      <c r="AR2">
        <v>2190</v>
      </c>
      <c r="AS2">
        <v>17.405632000000001</v>
      </c>
      <c r="AT2">
        <v>50.786911000000003</v>
      </c>
      <c r="AU2">
        <v>25.5611286</v>
      </c>
      <c r="AV2">
        <v>70.371939760130005</v>
      </c>
      <c r="AW2">
        <v>2.6589844</v>
      </c>
      <c r="AY2">
        <v>25.8918915</v>
      </c>
      <c r="AZ2">
        <v>11.5389137</v>
      </c>
      <c r="BA2">
        <v>38.3422585</v>
      </c>
      <c r="BB2">
        <v>75.496339007505298</v>
      </c>
      <c r="BC2">
        <v>80.030868499999997</v>
      </c>
      <c r="BD2">
        <v>3.3887710832994302</v>
      </c>
      <c r="BE2">
        <v>193.88162157302301</v>
      </c>
      <c r="BW2" t="s">
        <v>141</v>
      </c>
    </row>
    <row r="3" spans="1:75" ht="15.5" x14ac:dyDescent="0.35">
      <c r="A3" s="1">
        <v>39500</v>
      </c>
      <c r="B3">
        <v>7141</v>
      </c>
      <c r="C3" s="2" t="s">
        <v>144</v>
      </c>
      <c r="D3" t="s">
        <v>135</v>
      </c>
      <c r="E3" t="s">
        <v>33</v>
      </c>
      <c r="F3" t="s">
        <v>31</v>
      </c>
      <c r="G3" t="s">
        <v>32</v>
      </c>
      <c r="H3" t="s">
        <v>39</v>
      </c>
      <c r="I3" t="s">
        <v>136</v>
      </c>
      <c r="J3">
        <v>31560</v>
      </c>
      <c r="K3">
        <v>305</v>
      </c>
      <c r="N3" t="s">
        <v>38</v>
      </c>
      <c r="O3" t="s">
        <v>137</v>
      </c>
      <c r="Q3" t="s">
        <v>139</v>
      </c>
      <c r="R3" t="s">
        <v>41</v>
      </c>
      <c r="S3" t="s">
        <v>140</v>
      </c>
      <c r="U3" t="s">
        <v>137</v>
      </c>
      <c r="V3">
        <v>0</v>
      </c>
      <c r="AL3">
        <v>9.43</v>
      </c>
      <c r="AM3">
        <v>27.75</v>
      </c>
      <c r="AN3">
        <v>27.26</v>
      </c>
      <c r="AO3">
        <v>35.75</v>
      </c>
      <c r="AQ3">
        <v>96.929901099999995</v>
      </c>
      <c r="AR3">
        <v>3382</v>
      </c>
      <c r="AS3">
        <v>19.8048477</v>
      </c>
      <c r="AT3">
        <v>48.159942600000001</v>
      </c>
      <c r="AU3">
        <v>24.582038900000001</v>
      </c>
      <c r="AV3">
        <v>70.572580275733998</v>
      </c>
      <c r="AW3">
        <v>2.1299522</v>
      </c>
      <c r="AY3">
        <v>24.9382248</v>
      </c>
      <c r="AZ3">
        <v>10.244837800000001</v>
      </c>
      <c r="BA3">
        <v>37.698547400000002</v>
      </c>
      <c r="BB3">
        <v>78.277807997221302</v>
      </c>
      <c r="BC3">
        <v>82.775093100000007</v>
      </c>
      <c r="BD3">
        <v>3.2678855616545399</v>
      </c>
      <c r="BE3">
        <v>187.49846839981899</v>
      </c>
      <c r="BW3" t="s">
        <v>141</v>
      </c>
    </row>
    <row r="4" spans="1:75" ht="15.5" x14ac:dyDescent="0.35">
      <c r="A4" s="1">
        <v>39542</v>
      </c>
      <c r="B4">
        <v>8145</v>
      </c>
      <c r="C4" s="2" t="s">
        <v>146</v>
      </c>
      <c r="D4" t="s">
        <v>135</v>
      </c>
      <c r="E4" t="s">
        <v>22</v>
      </c>
      <c r="F4" t="s">
        <v>31</v>
      </c>
      <c r="G4" t="s">
        <v>23</v>
      </c>
      <c r="H4" t="s">
        <v>39</v>
      </c>
      <c r="I4" t="s">
        <v>136</v>
      </c>
      <c r="J4">
        <v>31560</v>
      </c>
      <c r="K4">
        <v>305</v>
      </c>
      <c r="N4" t="s">
        <v>36</v>
      </c>
      <c r="O4" t="s">
        <v>137</v>
      </c>
      <c r="Q4" t="s">
        <v>139</v>
      </c>
      <c r="R4" t="s">
        <v>41</v>
      </c>
      <c r="S4" t="s">
        <v>140</v>
      </c>
      <c r="U4" t="s">
        <v>137</v>
      </c>
      <c r="V4">
        <v>0</v>
      </c>
      <c r="AL4">
        <v>7.42</v>
      </c>
      <c r="AM4">
        <v>38.659999999999997</v>
      </c>
      <c r="AN4">
        <v>28.14</v>
      </c>
      <c r="AO4">
        <v>46.4</v>
      </c>
      <c r="AQ4">
        <v>96.186752299999995</v>
      </c>
      <c r="AR4">
        <v>5763</v>
      </c>
      <c r="AS4">
        <v>18.470312100000001</v>
      </c>
      <c r="AT4">
        <v>61.817413299999998</v>
      </c>
      <c r="AU4">
        <v>34.436458600000002</v>
      </c>
      <c r="AV4">
        <v>59.322068805363003</v>
      </c>
      <c r="AW4">
        <v>3.6401544000000001</v>
      </c>
      <c r="AY4">
        <v>12.4817429</v>
      </c>
      <c r="AZ4">
        <v>4.9988041000000001</v>
      </c>
      <c r="BA4">
        <v>36.4591675</v>
      </c>
      <c r="BB4">
        <v>58.9787982927458</v>
      </c>
      <c r="BC4">
        <v>73.066451999999998</v>
      </c>
      <c r="BD4">
        <v>2.40376526656393</v>
      </c>
      <c r="BE4">
        <v>115.93197441873799</v>
      </c>
      <c r="BW4" t="s">
        <v>141</v>
      </c>
    </row>
    <row r="5" spans="1:75" ht="15.5" x14ac:dyDescent="0.35">
      <c r="A5" s="1">
        <v>39542</v>
      </c>
      <c r="B5">
        <v>8146</v>
      </c>
      <c r="C5" s="2" t="s">
        <v>147</v>
      </c>
      <c r="D5" t="s">
        <v>135</v>
      </c>
      <c r="E5" t="s">
        <v>24</v>
      </c>
      <c r="F5" t="s">
        <v>31</v>
      </c>
      <c r="G5" t="s">
        <v>23</v>
      </c>
      <c r="H5" t="s">
        <v>39</v>
      </c>
      <c r="I5" t="s">
        <v>136</v>
      </c>
      <c r="J5">
        <v>31560</v>
      </c>
      <c r="K5">
        <v>305</v>
      </c>
      <c r="N5" t="s">
        <v>36</v>
      </c>
      <c r="O5" t="s">
        <v>137</v>
      </c>
      <c r="Q5" t="s">
        <v>139</v>
      </c>
      <c r="R5" t="s">
        <v>41</v>
      </c>
      <c r="S5" t="s">
        <v>34</v>
      </c>
      <c r="U5" t="s">
        <v>137</v>
      </c>
      <c r="V5">
        <v>0</v>
      </c>
      <c r="AL5">
        <v>7.5</v>
      </c>
      <c r="AM5">
        <v>38.21</v>
      </c>
      <c r="AN5">
        <v>25.65</v>
      </c>
      <c r="AO5">
        <v>52.5</v>
      </c>
      <c r="AQ5">
        <v>96.181137100000001</v>
      </c>
      <c r="AR5">
        <v>1714</v>
      </c>
      <c r="AS5">
        <v>15.852146100000001</v>
      </c>
      <c r="AT5">
        <v>68.0387573</v>
      </c>
      <c r="AU5">
        <v>40.002975499999998</v>
      </c>
      <c r="AV5">
        <v>56.867327029210998</v>
      </c>
      <c r="AW5">
        <v>5.3638148000000001</v>
      </c>
      <c r="AY5">
        <v>9.2760315000000002</v>
      </c>
      <c r="AZ5">
        <v>3.9499464</v>
      </c>
      <c r="BA5">
        <v>39.133205400000001</v>
      </c>
      <c r="BB5">
        <v>57.516049606038301</v>
      </c>
      <c r="BC5">
        <v>75.132995600000001</v>
      </c>
      <c r="BD5">
        <v>2.23876237096297</v>
      </c>
      <c r="BE5">
        <v>103.506042187189</v>
      </c>
      <c r="BW5" t="s">
        <v>141</v>
      </c>
    </row>
    <row r="6" spans="1:75" ht="15.5" x14ac:dyDescent="0.35">
      <c r="A6" s="1">
        <v>39542</v>
      </c>
      <c r="B6">
        <v>8147</v>
      </c>
      <c r="C6" s="2" t="s">
        <v>149</v>
      </c>
      <c r="D6" t="s">
        <v>135</v>
      </c>
      <c r="E6" t="s">
        <v>25</v>
      </c>
      <c r="F6" t="s">
        <v>31</v>
      </c>
      <c r="G6" t="s">
        <v>23</v>
      </c>
      <c r="H6" t="s">
        <v>39</v>
      </c>
      <c r="I6" t="s">
        <v>136</v>
      </c>
      <c r="J6">
        <v>31560</v>
      </c>
      <c r="K6">
        <v>305</v>
      </c>
      <c r="N6" t="s">
        <v>36</v>
      </c>
      <c r="O6" t="s">
        <v>137</v>
      </c>
      <c r="Q6" t="s">
        <v>139</v>
      </c>
      <c r="R6" t="s">
        <v>41</v>
      </c>
      <c r="S6" t="s">
        <v>34</v>
      </c>
      <c r="U6" t="s">
        <v>137</v>
      </c>
      <c r="V6">
        <v>0</v>
      </c>
      <c r="AL6">
        <v>7.56</v>
      </c>
      <c r="AM6">
        <v>24.27</v>
      </c>
      <c r="AN6">
        <v>26.15</v>
      </c>
      <c r="AO6">
        <v>23.4</v>
      </c>
      <c r="AQ6">
        <v>96.136360199999999</v>
      </c>
      <c r="AR6">
        <v>815</v>
      </c>
      <c r="AS6">
        <v>14.8014679</v>
      </c>
      <c r="AT6">
        <v>58.655200999999998</v>
      </c>
      <c r="AU6">
        <v>33.802062999999997</v>
      </c>
      <c r="AV6">
        <v>64.976881720725999</v>
      </c>
      <c r="AW6">
        <v>3.5593772000000001</v>
      </c>
      <c r="AY6">
        <v>19.586448699999998</v>
      </c>
      <c r="AZ6">
        <v>9.0318289000000007</v>
      </c>
      <c r="BA6">
        <v>40.591293299999997</v>
      </c>
      <c r="BB6">
        <v>69.203229394781204</v>
      </c>
      <c r="BC6">
        <v>86.195457500000003</v>
      </c>
      <c r="BD6">
        <v>2.97879077042287</v>
      </c>
      <c r="BE6">
        <v>157.359785008583</v>
      </c>
      <c r="BW6" t="s">
        <v>141</v>
      </c>
    </row>
    <row r="7" spans="1:75" ht="15.5" x14ac:dyDescent="0.35">
      <c r="A7" s="1">
        <v>39542</v>
      </c>
      <c r="B7">
        <v>8148</v>
      </c>
      <c r="C7" s="2" t="s">
        <v>148</v>
      </c>
      <c r="D7" t="s">
        <v>135</v>
      </c>
      <c r="E7" t="s">
        <v>26</v>
      </c>
      <c r="F7" t="s">
        <v>31</v>
      </c>
      <c r="G7" t="s">
        <v>23</v>
      </c>
      <c r="H7" t="s">
        <v>39</v>
      </c>
      <c r="I7" t="s">
        <v>136</v>
      </c>
      <c r="J7">
        <v>31560</v>
      </c>
      <c r="K7">
        <v>305</v>
      </c>
      <c r="N7" t="s">
        <v>36</v>
      </c>
      <c r="O7" t="s">
        <v>137</v>
      </c>
      <c r="Q7" t="s">
        <v>139</v>
      </c>
      <c r="R7" t="s">
        <v>41</v>
      </c>
      <c r="S7" t="s">
        <v>34</v>
      </c>
      <c r="U7" t="s">
        <v>137</v>
      </c>
      <c r="V7">
        <v>0</v>
      </c>
      <c r="AL7">
        <v>7.38</v>
      </c>
      <c r="AM7">
        <v>20.100000000000001</v>
      </c>
      <c r="AN7">
        <v>24.1</v>
      </c>
      <c r="AO7">
        <v>16.82</v>
      </c>
      <c r="AQ7">
        <v>96.152152999999998</v>
      </c>
      <c r="AR7">
        <v>1208</v>
      </c>
      <c r="AS7">
        <v>13.429668400000001</v>
      </c>
      <c r="AT7">
        <v>56.8168449</v>
      </c>
      <c r="AU7">
        <v>32.580123899999997</v>
      </c>
      <c r="AV7">
        <v>65.938591839767</v>
      </c>
      <c r="AW7">
        <v>3.4081204</v>
      </c>
      <c r="AY7">
        <v>23.230491600000001</v>
      </c>
      <c r="AZ7">
        <v>11.4730644</v>
      </c>
      <c r="BA7">
        <v>38.926746399999999</v>
      </c>
      <c r="BB7">
        <v>68.5126857510527</v>
      </c>
      <c r="BC7">
        <v>87.340667699999997</v>
      </c>
      <c r="BD7">
        <v>3.0855971548743799</v>
      </c>
      <c r="BE7">
        <v>165.41457835545401</v>
      </c>
      <c r="BW7" t="s">
        <v>141</v>
      </c>
    </row>
    <row r="8" spans="1:75" ht="15.5" x14ac:dyDescent="0.35">
      <c r="A8" s="1">
        <v>39542</v>
      </c>
      <c r="B8">
        <v>8149</v>
      </c>
      <c r="C8" s="2" t="s">
        <v>152</v>
      </c>
      <c r="D8" t="s">
        <v>135</v>
      </c>
      <c r="E8" t="s">
        <v>27</v>
      </c>
      <c r="F8" t="s">
        <v>31</v>
      </c>
      <c r="G8" t="s">
        <v>23</v>
      </c>
      <c r="H8" t="s">
        <v>39</v>
      </c>
      <c r="I8" t="s">
        <v>136</v>
      </c>
      <c r="J8">
        <v>31560</v>
      </c>
      <c r="K8">
        <v>305</v>
      </c>
      <c r="N8" t="s">
        <v>36</v>
      </c>
      <c r="O8" t="s">
        <v>137</v>
      </c>
      <c r="Q8" t="s">
        <v>139</v>
      </c>
      <c r="R8" t="s">
        <v>41</v>
      </c>
      <c r="S8" t="s">
        <v>140</v>
      </c>
      <c r="U8" t="s">
        <v>137</v>
      </c>
      <c r="V8">
        <v>0</v>
      </c>
      <c r="AL8">
        <v>7.45</v>
      </c>
      <c r="AM8">
        <v>23.55</v>
      </c>
      <c r="AN8">
        <v>27.12</v>
      </c>
      <c r="AO8">
        <v>16.48</v>
      </c>
      <c r="AQ8">
        <v>97.0869675</v>
      </c>
      <c r="AR8">
        <v>1152</v>
      </c>
      <c r="AS8">
        <v>14.0324335</v>
      </c>
      <c r="AT8">
        <v>57.372741699999999</v>
      </c>
      <c r="AU8">
        <v>30.093536400000001</v>
      </c>
      <c r="AV8">
        <v>66.741580110686996</v>
      </c>
      <c r="AW8">
        <v>3.5791770999999999</v>
      </c>
      <c r="AY8">
        <v>23.048324600000001</v>
      </c>
      <c r="AZ8">
        <v>11.080072400000001</v>
      </c>
      <c r="BA8">
        <v>39.476932499999997</v>
      </c>
      <c r="BB8">
        <v>68.807819410868404</v>
      </c>
      <c r="BC8">
        <v>85.919578599999994</v>
      </c>
      <c r="BD8">
        <v>3.1720521806990498</v>
      </c>
      <c r="BE8">
        <v>172.12014205967901</v>
      </c>
      <c r="BW8" t="s">
        <v>141</v>
      </c>
    </row>
    <row r="9" spans="1:75" ht="15.5" x14ac:dyDescent="0.35">
      <c r="A9" s="1">
        <v>39542</v>
      </c>
      <c r="B9">
        <v>8150</v>
      </c>
      <c r="C9" s="2" t="s">
        <v>151</v>
      </c>
      <c r="D9" t="s">
        <v>135</v>
      </c>
      <c r="E9" t="s">
        <v>28</v>
      </c>
      <c r="F9" t="s">
        <v>31</v>
      </c>
      <c r="G9" t="s">
        <v>23</v>
      </c>
      <c r="H9" t="s">
        <v>39</v>
      </c>
      <c r="I9" t="s">
        <v>136</v>
      </c>
      <c r="J9">
        <v>31560</v>
      </c>
      <c r="K9">
        <v>305</v>
      </c>
      <c r="N9" t="s">
        <v>36</v>
      </c>
      <c r="O9" t="s">
        <v>137</v>
      </c>
      <c r="Q9" t="s">
        <v>139</v>
      </c>
      <c r="R9" t="s">
        <v>41</v>
      </c>
      <c r="S9" t="s">
        <v>140</v>
      </c>
      <c r="U9" t="s">
        <v>137</v>
      </c>
      <c r="V9">
        <v>0</v>
      </c>
      <c r="AL9">
        <v>7.49</v>
      </c>
      <c r="AM9">
        <v>35.46</v>
      </c>
      <c r="AN9">
        <v>31.98</v>
      </c>
      <c r="AO9">
        <v>30.94</v>
      </c>
      <c r="AQ9">
        <v>96.847335799999996</v>
      </c>
      <c r="AR9">
        <v>1546</v>
      </c>
      <c r="AS9">
        <v>13.7450113</v>
      </c>
      <c r="AT9">
        <v>56.669746400000001</v>
      </c>
      <c r="AU9">
        <v>32.139858199999999</v>
      </c>
      <c r="AV9">
        <v>66.605458619288001</v>
      </c>
      <c r="AW9">
        <v>3.8278248000000001</v>
      </c>
      <c r="AY9">
        <v>23.420501699999999</v>
      </c>
      <c r="AZ9">
        <v>12.3290939</v>
      </c>
      <c r="BA9">
        <v>39.311126700000003</v>
      </c>
      <c r="BB9">
        <v>69.368806457196399</v>
      </c>
      <c r="BC9">
        <v>87.905342099999999</v>
      </c>
      <c r="BD9">
        <v>3.13249766838377</v>
      </c>
      <c r="BE9">
        <v>169.627190102887</v>
      </c>
      <c r="BW9" t="s">
        <v>141</v>
      </c>
    </row>
    <row r="10" spans="1:75" ht="15.5" x14ac:dyDescent="0.35">
      <c r="A10" s="1">
        <v>39542</v>
      </c>
      <c r="B10">
        <v>8151</v>
      </c>
      <c r="C10" s="2" t="s">
        <v>150</v>
      </c>
      <c r="D10" t="s">
        <v>135</v>
      </c>
      <c r="E10" t="s">
        <v>29</v>
      </c>
      <c r="F10" t="s">
        <v>31</v>
      </c>
      <c r="G10" t="s">
        <v>23</v>
      </c>
      <c r="H10" t="s">
        <v>39</v>
      </c>
      <c r="I10" t="s">
        <v>136</v>
      </c>
      <c r="J10">
        <v>31560</v>
      </c>
      <c r="K10">
        <v>305</v>
      </c>
      <c r="N10" t="s">
        <v>36</v>
      </c>
      <c r="O10" t="s">
        <v>137</v>
      </c>
      <c r="Q10" t="s">
        <v>139</v>
      </c>
      <c r="R10" t="s">
        <v>41</v>
      </c>
      <c r="S10" t="s">
        <v>140</v>
      </c>
      <c r="U10" t="s">
        <v>137</v>
      </c>
      <c r="V10">
        <v>0</v>
      </c>
      <c r="AL10">
        <v>7.54</v>
      </c>
      <c r="AM10">
        <v>29.74</v>
      </c>
      <c r="AN10">
        <v>28.16</v>
      </c>
      <c r="AO10">
        <v>30.67</v>
      </c>
      <c r="AQ10">
        <v>96.473236099999994</v>
      </c>
      <c r="AR10">
        <v>365</v>
      </c>
      <c r="AS10">
        <v>15.1825914</v>
      </c>
      <c r="AT10">
        <v>58.502696999999998</v>
      </c>
      <c r="AU10">
        <v>33.054149600000002</v>
      </c>
      <c r="AV10">
        <v>64.881583436078003</v>
      </c>
      <c r="AW10">
        <v>3.9314852</v>
      </c>
      <c r="AY10">
        <v>19.7508774</v>
      </c>
      <c r="AZ10">
        <v>9.0424880999999999</v>
      </c>
      <c r="BA10">
        <v>39.691207900000002</v>
      </c>
      <c r="BB10">
        <v>67.845090799830999</v>
      </c>
      <c r="BC10">
        <v>84.936187700000005</v>
      </c>
      <c r="BD10">
        <v>2.9829414124175302</v>
      </c>
      <c r="BE10">
        <v>157.347936694878</v>
      </c>
      <c r="BW10" t="s">
        <v>141</v>
      </c>
    </row>
    <row r="11" spans="1:75" ht="15.5" x14ac:dyDescent="0.35">
      <c r="A11" s="1">
        <v>39569</v>
      </c>
      <c r="B11">
        <v>9435</v>
      </c>
      <c r="C11" s="2" t="s">
        <v>154</v>
      </c>
      <c r="D11" t="s">
        <v>135</v>
      </c>
      <c r="E11" t="s">
        <v>25</v>
      </c>
      <c r="F11" t="s">
        <v>31</v>
      </c>
      <c r="G11" t="s">
        <v>20</v>
      </c>
      <c r="H11" t="s">
        <v>39</v>
      </c>
      <c r="I11" t="s">
        <v>136</v>
      </c>
      <c r="J11">
        <v>31560</v>
      </c>
      <c r="K11">
        <v>305</v>
      </c>
      <c r="N11" t="s">
        <v>36</v>
      </c>
      <c r="O11" t="s">
        <v>137</v>
      </c>
      <c r="Q11" t="s">
        <v>139</v>
      </c>
      <c r="R11" t="s">
        <v>41</v>
      </c>
      <c r="S11" t="s">
        <v>34</v>
      </c>
      <c r="U11" t="s">
        <v>137</v>
      </c>
      <c r="V11">
        <v>0</v>
      </c>
      <c r="AL11">
        <v>9.7100000000000009</v>
      </c>
      <c r="AM11">
        <v>24.22</v>
      </c>
      <c r="AN11">
        <v>29.4</v>
      </c>
      <c r="AO11">
        <v>18.7</v>
      </c>
      <c r="AQ11">
        <v>95.975326499999994</v>
      </c>
      <c r="AR11">
        <v>1380</v>
      </c>
      <c r="AS11">
        <v>12.9490604</v>
      </c>
      <c r="AT11">
        <v>62.726860000000002</v>
      </c>
      <c r="AU11">
        <v>36.160476699999997</v>
      </c>
      <c r="AV11">
        <v>57.634653399664003</v>
      </c>
      <c r="AW11">
        <v>5.4779749000000004</v>
      </c>
      <c r="AY11">
        <v>17.188804600000001</v>
      </c>
      <c r="AZ11">
        <v>11.282986599999999</v>
      </c>
      <c r="BA11">
        <v>37.258590699999999</v>
      </c>
      <c r="BB11">
        <v>59.3981441124265</v>
      </c>
      <c r="BC11">
        <v>79.712715099999997</v>
      </c>
      <c r="BD11">
        <v>2.5832857318807898</v>
      </c>
      <c r="BE11">
        <v>121.046160804265</v>
      </c>
      <c r="BW11" t="s">
        <v>141</v>
      </c>
    </row>
    <row r="12" spans="1:75" ht="15.5" x14ac:dyDescent="0.35">
      <c r="A12" s="1">
        <v>39569</v>
      </c>
      <c r="B12">
        <v>9436</v>
      </c>
      <c r="C12" s="2" t="s">
        <v>153</v>
      </c>
      <c r="D12" t="s">
        <v>135</v>
      </c>
      <c r="E12" t="s">
        <v>26</v>
      </c>
      <c r="F12" t="s">
        <v>31</v>
      </c>
      <c r="G12" t="s">
        <v>20</v>
      </c>
      <c r="H12" t="s">
        <v>39</v>
      </c>
      <c r="I12" t="s">
        <v>136</v>
      </c>
      <c r="J12">
        <v>31560</v>
      </c>
      <c r="K12">
        <v>305</v>
      </c>
      <c r="N12" t="s">
        <v>36</v>
      </c>
      <c r="O12" t="s">
        <v>137</v>
      </c>
      <c r="Q12" t="s">
        <v>139</v>
      </c>
      <c r="R12" t="s">
        <v>41</v>
      </c>
      <c r="S12" t="s">
        <v>34</v>
      </c>
      <c r="U12" t="s">
        <v>137</v>
      </c>
      <c r="V12">
        <v>0</v>
      </c>
      <c r="AL12">
        <v>9.84</v>
      </c>
      <c r="AM12">
        <v>21.01</v>
      </c>
      <c r="AN12">
        <v>27.29</v>
      </c>
      <c r="AO12">
        <v>16.940000000000001</v>
      </c>
      <c r="AQ12">
        <v>96.090751600000004</v>
      </c>
      <c r="AR12">
        <v>1670</v>
      </c>
      <c r="AS12">
        <v>14.3443956</v>
      </c>
      <c r="AT12">
        <v>62.470436100000001</v>
      </c>
      <c r="AU12">
        <v>34.225707999999997</v>
      </c>
      <c r="AV12">
        <v>56.359689618799003</v>
      </c>
      <c r="AW12">
        <v>5.5828756999999998</v>
      </c>
      <c r="AY12">
        <v>15.932518</v>
      </c>
      <c r="AZ12">
        <v>10.148756000000001</v>
      </c>
      <c r="BA12">
        <v>35.309486399999997</v>
      </c>
      <c r="BB12">
        <v>56.521914371588601</v>
      </c>
      <c r="BC12">
        <v>79.055740400000005</v>
      </c>
      <c r="BD12">
        <v>2.56508717375955</v>
      </c>
      <c r="BE12">
        <v>117.53456663272399</v>
      </c>
      <c r="BW12" t="s">
        <v>141</v>
      </c>
    </row>
    <row r="13" spans="1:75" ht="15.5" x14ac:dyDescent="0.35">
      <c r="A13" s="1">
        <v>39569</v>
      </c>
      <c r="B13">
        <v>9437</v>
      </c>
      <c r="C13" s="2" t="s">
        <v>157</v>
      </c>
      <c r="D13" t="s">
        <v>135</v>
      </c>
      <c r="E13" t="s">
        <v>27</v>
      </c>
      <c r="F13" t="s">
        <v>31</v>
      </c>
      <c r="G13" t="s">
        <v>20</v>
      </c>
      <c r="H13" t="s">
        <v>39</v>
      </c>
      <c r="I13" t="s">
        <v>136</v>
      </c>
      <c r="J13">
        <v>31560</v>
      </c>
      <c r="K13">
        <v>305</v>
      </c>
      <c r="N13" t="s">
        <v>36</v>
      </c>
      <c r="O13" t="s">
        <v>137</v>
      </c>
      <c r="Q13" t="s">
        <v>139</v>
      </c>
      <c r="R13" t="s">
        <v>41</v>
      </c>
      <c r="S13" t="s">
        <v>34</v>
      </c>
      <c r="U13" t="s">
        <v>137</v>
      </c>
      <c r="V13">
        <v>0</v>
      </c>
      <c r="AL13">
        <v>9.6999999999999993</v>
      </c>
      <c r="AM13">
        <v>28.63</v>
      </c>
      <c r="AN13">
        <v>33.36</v>
      </c>
      <c r="AO13">
        <v>17.36</v>
      </c>
      <c r="AQ13">
        <v>96.027763399999998</v>
      </c>
      <c r="AR13">
        <v>684</v>
      </c>
      <c r="AS13">
        <v>12.6639795</v>
      </c>
      <c r="AT13">
        <v>63.948616000000001</v>
      </c>
      <c r="AU13">
        <v>36.260589600000003</v>
      </c>
      <c r="AV13">
        <v>55.636133703567999</v>
      </c>
      <c r="AW13">
        <v>5.6550570000000002</v>
      </c>
      <c r="AY13">
        <v>16.052589399999999</v>
      </c>
      <c r="AZ13">
        <v>11.235330599999999</v>
      </c>
      <c r="BA13">
        <v>35.8093529</v>
      </c>
      <c r="BB13">
        <v>55.997072555878297</v>
      </c>
      <c r="BC13">
        <v>76.7158661</v>
      </c>
      <c r="BD13">
        <v>2.50072245721051</v>
      </c>
      <c r="BE13">
        <v>113.114251207218</v>
      </c>
      <c r="BW13" t="s">
        <v>141</v>
      </c>
    </row>
    <row r="14" spans="1:75" ht="15.5" x14ac:dyDescent="0.35">
      <c r="A14" s="1">
        <v>39569</v>
      </c>
      <c r="B14">
        <v>9438</v>
      </c>
      <c r="C14" s="2" t="s">
        <v>156</v>
      </c>
      <c r="D14" t="s">
        <v>135</v>
      </c>
      <c r="E14" t="s">
        <v>28</v>
      </c>
      <c r="F14" t="s">
        <v>31</v>
      </c>
      <c r="G14" t="s">
        <v>20</v>
      </c>
      <c r="H14" t="s">
        <v>39</v>
      </c>
      <c r="I14" t="s">
        <v>136</v>
      </c>
      <c r="J14">
        <v>31560</v>
      </c>
      <c r="K14">
        <v>305</v>
      </c>
      <c r="N14" t="s">
        <v>36</v>
      </c>
      <c r="O14" t="s">
        <v>137</v>
      </c>
      <c r="Q14" t="s">
        <v>139</v>
      </c>
      <c r="R14" t="s">
        <v>41</v>
      </c>
      <c r="S14" t="s">
        <v>34</v>
      </c>
      <c r="U14" t="s">
        <v>137</v>
      </c>
      <c r="V14">
        <v>0</v>
      </c>
      <c r="AL14">
        <v>9.83</v>
      </c>
      <c r="AM14">
        <v>39.67</v>
      </c>
      <c r="AN14">
        <v>42.94</v>
      </c>
      <c r="AO14">
        <v>16.54</v>
      </c>
      <c r="AQ14">
        <v>95.785896300000005</v>
      </c>
      <c r="AR14">
        <v>1206</v>
      </c>
      <c r="AS14">
        <v>15.7071915</v>
      </c>
      <c r="AT14">
        <v>59.2537308</v>
      </c>
      <c r="AU14">
        <v>33.386135099999997</v>
      </c>
      <c r="AV14">
        <v>58.978564945156002</v>
      </c>
      <c r="AW14">
        <v>5.3232999000000003</v>
      </c>
      <c r="AY14">
        <v>17.281738300000001</v>
      </c>
      <c r="AZ14">
        <v>10.276225999999999</v>
      </c>
      <c r="BA14">
        <v>36.588935900000003</v>
      </c>
      <c r="BB14">
        <v>61.749590120323703</v>
      </c>
      <c r="BC14">
        <v>79.618087799999998</v>
      </c>
      <c r="BD14">
        <v>2.65247078319838</v>
      </c>
      <c r="BE14">
        <v>127.186114107313</v>
      </c>
      <c r="BW14" t="s">
        <v>141</v>
      </c>
    </row>
    <row r="15" spans="1:75" ht="15.5" x14ac:dyDescent="0.35">
      <c r="A15" s="1">
        <v>39569</v>
      </c>
      <c r="B15">
        <v>9439</v>
      </c>
      <c r="C15" s="2" t="s">
        <v>155</v>
      </c>
      <c r="D15" t="s">
        <v>135</v>
      </c>
      <c r="E15" t="s">
        <v>29</v>
      </c>
      <c r="F15" t="s">
        <v>31</v>
      </c>
      <c r="G15" t="s">
        <v>20</v>
      </c>
      <c r="H15" t="s">
        <v>39</v>
      </c>
      <c r="I15" t="s">
        <v>136</v>
      </c>
      <c r="J15">
        <v>31560</v>
      </c>
      <c r="K15">
        <v>305</v>
      </c>
      <c r="N15" t="s">
        <v>36</v>
      </c>
      <c r="O15" t="s">
        <v>137</v>
      </c>
      <c r="Q15" t="s">
        <v>139</v>
      </c>
      <c r="R15" t="s">
        <v>41</v>
      </c>
      <c r="S15" t="s">
        <v>34</v>
      </c>
      <c r="U15" t="s">
        <v>137</v>
      </c>
      <c r="V15">
        <v>0</v>
      </c>
      <c r="AL15">
        <v>9.83</v>
      </c>
      <c r="AM15">
        <v>30.97</v>
      </c>
      <c r="AN15">
        <v>35.840000000000003</v>
      </c>
      <c r="AO15">
        <v>16.02</v>
      </c>
      <c r="AQ15">
        <v>95.138145399999999</v>
      </c>
      <c r="AR15">
        <v>626</v>
      </c>
      <c r="AS15">
        <v>12.1486225</v>
      </c>
      <c r="AT15">
        <v>63.1279106</v>
      </c>
      <c r="AU15">
        <v>35.773750300000003</v>
      </c>
      <c r="AV15">
        <v>56.360904050998002</v>
      </c>
      <c r="AW15">
        <v>5.7134074999999998</v>
      </c>
      <c r="AY15">
        <v>17.8537216</v>
      </c>
      <c r="AZ15">
        <v>11.954970400000001</v>
      </c>
      <c r="BA15">
        <v>35.131286600000003</v>
      </c>
      <c r="BB15">
        <v>55.650957343739499</v>
      </c>
      <c r="BC15">
        <v>78.500350999999995</v>
      </c>
      <c r="BD15">
        <v>2.5406552919769099</v>
      </c>
      <c r="BE15">
        <v>116.417584664854</v>
      </c>
      <c r="BW15" t="s">
        <v>141</v>
      </c>
    </row>
    <row r="16" spans="1:75" ht="15.5" x14ac:dyDescent="0.35">
      <c r="A16" s="1">
        <v>39597</v>
      </c>
      <c r="B16">
        <v>9900</v>
      </c>
      <c r="C16" s="2" t="s">
        <v>1</v>
      </c>
      <c r="D16" t="s">
        <v>135</v>
      </c>
      <c r="E16" t="s">
        <v>42</v>
      </c>
      <c r="F16" t="s">
        <v>31</v>
      </c>
      <c r="G16" t="s">
        <v>6</v>
      </c>
      <c r="H16" t="s">
        <v>39</v>
      </c>
      <c r="I16" t="s">
        <v>136</v>
      </c>
      <c r="J16">
        <v>31560</v>
      </c>
      <c r="K16">
        <v>305</v>
      </c>
      <c r="N16" t="s">
        <v>36</v>
      </c>
      <c r="O16" t="s">
        <v>137</v>
      </c>
      <c r="Q16" t="s">
        <v>139</v>
      </c>
      <c r="R16" t="s">
        <v>138</v>
      </c>
      <c r="S16" t="s">
        <v>34</v>
      </c>
      <c r="U16" t="s">
        <v>137</v>
      </c>
      <c r="V16">
        <v>0</v>
      </c>
      <c r="AL16">
        <v>12.14</v>
      </c>
      <c r="AM16">
        <v>58.98</v>
      </c>
      <c r="AN16">
        <v>29.56</v>
      </c>
      <c r="AO16">
        <v>70.459999999999994</v>
      </c>
      <c r="AQ16">
        <v>93.458793600000007</v>
      </c>
      <c r="AR16">
        <v>-50</v>
      </c>
      <c r="AS16">
        <v>17.482120500000001</v>
      </c>
      <c r="AT16">
        <v>46.344333599999999</v>
      </c>
      <c r="AU16">
        <v>29.601272600000001</v>
      </c>
      <c r="AV16">
        <v>70.791963021770002</v>
      </c>
      <c r="AW16">
        <v>3.54</v>
      </c>
      <c r="AY16">
        <v>25.975151100000001</v>
      </c>
      <c r="BA16">
        <v>37.391136199999998</v>
      </c>
      <c r="BB16">
        <v>80.681138977473594</v>
      </c>
      <c r="BC16">
        <v>85.171818299999998</v>
      </c>
      <c r="BD16">
        <v>3.4034337191041799</v>
      </c>
      <c r="BE16">
        <v>195.88272682103101</v>
      </c>
      <c r="BW16" t="s">
        <v>141</v>
      </c>
    </row>
    <row r="17" spans="1:75" ht="15.5" x14ac:dyDescent="0.35">
      <c r="A17" s="1">
        <v>39590</v>
      </c>
      <c r="B17">
        <v>9901</v>
      </c>
      <c r="C17" s="2" t="s">
        <v>143</v>
      </c>
      <c r="D17" t="s">
        <v>135</v>
      </c>
      <c r="E17" t="s">
        <v>40</v>
      </c>
      <c r="F17" t="s">
        <v>31</v>
      </c>
      <c r="G17" t="s">
        <v>6</v>
      </c>
      <c r="H17" t="s">
        <v>39</v>
      </c>
      <c r="I17" t="s">
        <v>136</v>
      </c>
      <c r="J17">
        <v>31560</v>
      </c>
      <c r="K17">
        <v>305</v>
      </c>
      <c r="N17" t="s">
        <v>36</v>
      </c>
      <c r="O17" t="s">
        <v>137</v>
      </c>
      <c r="Q17" t="s">
        <v>139</v>
      </c>
      <c r="R17" t="s">
        <v>138</v>
      </c>
      <c r="S17" t="s">
        <v>34</v>
      </c>
      <c r="U17" t="s">
        <v>137</v>
      </c>
      <c r="V17">
        <v>0</v>
      </c>
      <c r="AL17">
        <v>12.19</v>
      </c>
      <c r="AM17">
        <v>69.989999999999995</v>
      </c>
      <c r="AN17">
        <v>28.76</v>
      </c>
      <c r="AO17">
        <v>76.33</v>
      </c>
      <c r="AQ17">
        <v>94.2765579</v>
      </c>
      <c r="AR17">
        <v>-50</v>
      </c>
      <c r="AS17">
        <v>17.0923023</v>
      </c>
      <c r="AT17">
        <v>52.589130400000002</v>
      </c>
      <c r="AU17">
        <v>33.3884811</v>
      </c>
      <c r="AV17">
        <v>62.889584449300003</v>
      </c>
      <c r="AW17">
        <v>3.1031699000000001</v>
      </c>
      <c r="AY17">
        <v>20.676902800000001</v>
      </c>
      <c r="BA17">
        <v>32.193927799999997</v>
      </c>
      <c r="BB17">
        <v>61.217836376317003</v>
      </c>
      <c r="BC17">
        <v>74.066652300000001</v>
      </c>
      <c r="BD17">
        <v>2.8271824016007399</v>
      </c>
      <c r="BE17">
        <v>144.55311089353199</v>
      </c>
      <c r="BW17" t="s">
        <v>141</v>
      </c>
    </row>
    <row r="18" spans="1:75" ht="15.5" x14ac:dyDescent="0.35">
      <c r="A18" s="1">
        <v>39597</v>
      </c>
      <c r="B18">
        <v>9902</v>
      </c>
      <c r="C18" s="2" t="s">
        <v>190</v>
      </c>
      <c r="D18" t="s">
        <v>135</v>
      </c>
      <c r="E18" t="s">
        <v>7</v>
      </c>
      <c r="F18" t="s">
        <v>31</v>
      </c>
      <c r="G18" t="s">
        <v>6</v>
      </c>
      <c r="H18" t="s">
        <v>39</v>
      </c>
      <c r="I18" t="s">
        <v>136</v>
      </c>
      <c r="J18">
        <v>31560</v>
      </c>
      <c r="K18">
        <v>305</v>
      </c>
      <c r="N18" t="s">
        <v>36</v>
      </c>
      <c r="O18" t="s">
        <v>137</v>
      </c>
      <c r="Q18" t="s">
        <v>139</v>
      </c>
      <c r="R18" t="s">
        <v>138</v>
      </c>
      <c r="S18" t="s">
        <v>34</v>
      </c>
      <c r="U18" t="s">
        <v>137</v>
      </c>
      <c r="V18">
        <v>0</v>
      </c>
      <c r="AL18">
        <v>12.4</v>
      </c>
      <c r="AM18">
        <v>70.760000000000005</v>
      </c>
      <c r="AN18">
        <v>32.81</v>
      </c>
      <c r="AO18">
        <v>71.16</v>
      </c>
      <c r="AQ18">
        <v>93.763679499999995</v>
      </c>
      <c r="AR18">
        <v>-50</v>
      </c>
      <c r="AS18">
        <v>16.102497100000001</v>
      </c>
      <c r="AT18">
        <v>46.088386499999999</v>
      </c>
      <c r="AU18">
        <v>30.3522015</v>
      </c>
      <c r="AV18">
        <v>71.459076470021003</v>
      </c>
      <c r="AW18">
        <v>3.98</v>
      </c>
      <c r="AY18">
        <v>28.0690536</v>
      </c>
      <c r="BA18">
        <v>36.869487800000002</v>
      </c>
      <c r="BB18">
        <v>79.997349874680495</v>
      </c>
      <c r="BC18">
        <v>85.452202799999995</v>
      </c>
      <c r="BD18">
        <v>3.43173527026766</v>
      </c>
      <c r="BE18">
        <v>199.372872441402</v>
      </c>
      <c r="BW18" t="s">
        <v>141</v>
      </c>
    </row>
    <row r="19" spans="1:75" ht="15.5" x14ac:dyDescent="0.35">
      <c r="A19" s="1">
        <v>39590</v>
      </c>
      <c r="B19">
        <v>9903</v>
      </c>
      <c r="C19" s="2" t="s">
        <v>3</v>
      </c>
      <c r="D19" t="s">
        <v>135</v>
      </c>
      <c r="E19" t="s">
        <v>8</v>
      </c>
      <c r="F19" t="s">
        <v>31</v>
      </c>
      <c r="G19" t="s">
        <v>6</v>
      </c>
      <c r="H19" t="s">
        <v>39</v>
      </c>
      <c r="I19" t="s">
        <v>136</v>
      </c>
      <c r="J19">
        <v>31560</v>
      </c>
      <c r="K19">
        <v>305</v>
      </c>
      <c r="N19" t="s">
        <v>36</v>
      </c>
      <c r="O19" t="s">
        <v>137</v>
      </c>
      <c r="Q19" t="s">
        <v>139</v>
      </c>
      <c r="R19" t="s">
        <v>138</v>
      </c>
      <c r="S19" t="s">
        <v>34</v>
      </c>
      <c r="U19" t="s">
        <v>137</v>
      </c>
      <c r="V19">
        <v>0</v>
      </c>
      <c r="AL19">
        <v>11.91</v>
      </c>
      <c r="AM19">
        <v>93.03</v>
      </c>
      <c r="AN19">
        <v>34.81</v>
      </c>
      <c r="AO19">
        <v>75.38</v>
      </c>
      <c r="AQ19">
        <v>93.804458600000004</v>
      </c>
      <c r="AR19">
        <v>531</v>
      </c>
      <c r="AS19">
        <v>18.952695800000001</v>
      </c>
      <c r="AT19">
        <v>49.586402900000003</v>
      </c>
      <c r="AU19">
        <v>31.7165699</v>
      </c>
      <c r="AV19">
        <v>64.331682875648994</v>
      </c>
      <c r="AW19">
        <v>2.6908189999999998</v>
      </c>
      <c r="AY19">
        <v>21.9091415</v>
      </c>
      <c r="BA19">
        <v>31.029571499999999</v>
      </c>
      <c r="BB19">
        <v>62.576774448787397</v>
      </c>
      <c r="BC19">
        <v>75.980669899999995</v>
      </c>
      <c r="BD19">
        <v>2.9582440767305398</v>
      </c>
      <c r="BE19">
        <v>154.722617734143</v>
      </c>
      <c r="BW19" t="s">
        <v>141</v>
      </c>
    </row>
    <row r="20" spans="1:75" ht="15.5" x14ac:dyDescent="0.35">
      <c r="A20" s="1">
        <v>39597</v>
      </c>
      <c r="B20">
        <v>9904</v>
      </c>
      <c r="C20" s="2" t="s">
        <v>189</v>
      </c>
      <c r="D20" t="s">
        <v>135</v>
      </c>
      <c r="E20" t="s">
        <v>9</v>
      </c>
      <c r="F20" t="s">
        <v>31</v>
      </c>
      <c r="G20" t="s">
        <v>6</v>
      </c>
      <c r="H20" t="s">
        <v>39</v>
      </c>
      <c r="I20" t="s">
        <v>136</v>
      </c>
      <c r="J20">
        <v>31560</v>
      </c>
      <c r="K20">
        <v>305</v>
      </c>
      <c r="N20" t="s">
        <v>36</v>
      </c>
      <c r="O20" t="s">
        <v>137</v>
      </c>
      <c r="Q20" t="s">
        <v>139</v>
      </c>
      <c r="R20" t="s">
        <v>138</v>
      </c>
      <c r="S20" t="s">
        <v>34</v>
      </c>
      <c r="U20" t="s">
        <v>137</v>
      </c>
      <c r="V20">
        <v>0</v>
      </c>
      <c r="AL20">
        <v>12.29</v>
      </c>
      <c r="AM20">
        <v>60.76</v>
      </c>
      <c r="AN20">
        <v>37.97</v>
      </c>
      <c r="AO20">
        <v>57.74</v>
      </c>
      <c r="AQ20">
        <v>93.229309099999995</v>
      </c>
      <c r="AR20">
        <v>151</v>
      </c>
      <c r="AS20">
        <v>15.7731409</v>
      </c>
      <c r="AT20">
        <v>44.666225400000002</v>
      </c>
      <c r="AU20">
        <v>27.399353000000001</v>
      </c>
      <c r="AV20">
        <v>71.157719592701994</v>
      </c>
      <c r="AW20">
        <v>2.65</v>
      </c>
      <c r="AY20">
        <v>29.6845322</v>
      </c>
      <c r="BA20">
        <v>36.026187899999996</v>
      </c>
      <c r="BB20">
        <v>80.656441365649798</v>
      </c>
      <c r="BC20">
        <v>85.539012</v>
      </c>
      <c r="BD20">
        <v>3.46868398130063</v>
      </c>
      <c r="BE20">
        <v>200.66962772120999</v>
      </c>
      <c r="BW20" t="s">
        <v>141</v>
      </c>
    </row>
    <row r="21" spans="1:75" ht="15.5" x14ac:dyDescent="0.35">
      <c r="A21" s="1">
        <v>39590</v>
      </c>
      <c r="B21">
        <v>9905</v>
      </c>
      <c r="C21" s="2" t="s">
        <v>2</v>
      </c>
      <c r="D21" t="s">
        <v>135</v>
      </c>
      <c r="E21" t="s">
        <v>10</v>
      </c>
      <c r="F21" t="s">
        <v>31</v>
      </c>
      <c r="G21" t="s">
        <v>6</v>
      </c>
      <c r="H21" t="s">
        <v>39</v>
      </c>
      <c r="I21" t="s">
        <v>136</v>
      </c>
      <c r="J21">
        <v>31560</v>
      </c>
      <c r="K21">
        <v>305</v>
      </c>
      <c r="N21" t="s">
        <v>36</v>
      </c>
      <c r="O21" t="s">
        <v>137</v>
      </c>
      <c r="Q21" t="s">
        <v>139</v>
      </c>
      <c r="R21" t="s">
        <v>138</v>
      </c>
      <c r="S21" t="s">
        <v>34</v>
      </c>
      <c r="U21" t="s">
        <v>137</v>
      </c>
      <c r="V21">
        <v>0</v>
      </c>
      <c r="AL21">
        <v>12.85</v>
      </c>
      <c r="AM21">
        <v>90.28</v>
      </c>
      <c r="AN21">
        <v>38.590000000000003</v>
      </c>
      <c r="AO21">
        <v>71.489999999999995</v>
      </c>
      <c r="AQ21">
        <v>94.085678099999996</v>
      </c>
      <c r="AR21">
        <v>214</v>
      </c>
      <c r="AS21">
        <v>18.811696999999999</v>
      </c>
      <c r="AT21">
        <v>50.000850700000001</v>
      </c>
      <c r="AU21">
        <v>31.891847599999998</v>
      </c>
      <c r="AV21">
        <v>65.453696389580998</v>
      </c>
      <c r="AW21">
        <v>2.7419495999999999</v>
      </c>
      <c r="AY21">
        <v>22.140487700000001</v>
      </c>
      <c r="BA21">
        <v>32.5076027</v>
      </c>
      <c r="BB21">
        <v>65.014099250115393</v>
      </c>
      <c r="BC21">
        <v>77.557183800000004</v>
      </c>
      <c r="BD21">
        <v>3.01578430264796</v>
      </c>
      <c r="BE21">
        <v>160.48311392031201</v>
      </c>
      <c r="BW21" t="s">
        <v>141</v>
      </c>
    </row>
    <row r="22" spans="1:75" ht="15.5" x14ac:dyDescent="0.35">
      <c r="A22" s="1">
        <v>39597</v>
      </c>
      <c r="B22">
        <v>9906</v>
      </c>
      <c r="C22" s="2"/>
      <c r="D22" t="s">
        <v>135</v>
      </c>
      <c r="E22" t="s">
        <v>11</v>
      </c>
      <c r="F22" t="s">
        <v>31</v>
      </c>
      <c r="G22" t="s">
        <v>6</v>
      </c>
      <c r="H22" t="s">
        <v>39</v>
      </c>
      <c r="I22" t="s">
        <v>136</v>
      </c>
      <c r="J22">
        <v>31560</v>
      </c>
      <c r="K22">
        <v>305</v>
      </c>
      <c r="N22" t="s">
        <v>36</v>
      </c>
      <c r="O22" t="s">
        <v>137</v>
      </c>
      <c r="Q22" t="s">
        <v>139</v>
      </c>
      <c r="R22" t="s">
        <v>138</v>
      </c>
      <c r="S22" t="s">
        <v>140</v>
      </c>
      <c r="U22" t="s">
        <v>137</v>
      </c>
      <c r="V22">
        <v>0</v>
      </c>
      <c r="AL22">
        <v>12.65</v>
      </c>
      <c r="AM22">
        <v>53.07</v>
      </c>
      <c r="AN22">
        <v>32.659999999999997</v>
      </c>
      <c r="AO22">
        <v>62.3</v>
      </c>
      <c r="AQ22">
        <v>92.307060199999995</v>
      </c>
      <c r="AR22">
        <v>-50</v>
      </c>
      <c r="AS22">
        <v>19.800382599999999</v>
      </c>
      <c r="AT22">
        <v>46.476154299999997</v>
      </c>
      <c r="AU22">
        <v>28.367425900000001</v>
      </c>
      <c r="AV22">
        <v>69.038866917923002</v>
      </c>
      <c r="AW22">
        <v>6.31</v>
      </c>
      <c r="AY22">
        <v>24.7053528</v>
      </c>
      <c r="BA22">
        <v>34.792232499999997</v>
      </c>
      <c r="BB22">
        <v>74.860394591641196</v>
      </c>
      <c r="BC22">
        <v>83.186768799999996</v>
      </c>
      <c r="BD22">
        <v>3.3117934181406601</v>
      </c>
      <c r="BE22">
        <v>185.88818297127301</v>
      </c>
      <c r="BW22" t="s">
        <v>141</v>
      </c>
    </row>
    <row r="23" spans="1:75" ht="15.5" x14ac:dyDescent="0.35">
      <c r="A23" s="1">
        <v>39590</v>
      </c>
      <c r="B23">
        <v>9907</v>
      </c>
      <c r="C23" s="2"/>
      <c r="D23" t="s">
        <v>135</v>
      </c>
      <c r="E23" t="s">
        <v>12</v>
      </c>
      <c r="F23" t="s">
        <v>31</v>
      </c>
      <c r="G23" t="s">
        <v>6</v>
      </c>
      <c r="H23" t="s">
        <v>39</v>
      </c>
      <c r="I23" t="s">
        <v>136</v>
      </c>
      <c r="J23">
        <v>31560</v>
      </c>
      <c r="K23">
        <v>305</v>
      </c>
      <c r="N23" t="s">
        <v>36</v>
      </c>
      <c r="O23" t="s">
        <v>137</v>
      </c>
      <c r="Q23" t="s">
        <v>139</v>
      </c>
      <c r="R23" t="s">
        <v>138</v>
      </c>
      <c r="S23" t="s">
        <v>140</v>
      </c>
      <c r="U23" t="s">
        <v>137</v>
      </c>
      <c r="V23">
        <v>0</v>
      </c>
      <c r="AL23">
        <v>11.75</v>
      </c>
      <c r="AM23">
        <v>49.47</v>
      </c>
      <c r="AN23">
        <v>27.59</v>
      </c>
      <c r="AO23">
        <v>67.98</v>
      </c>
      <c r="AQ23">
        <v>93.537284900000003</v>
      </c>
      <c r="AR23">
        <v>-50</v>
      </c>
      <c r="AS23">
        <v>15.1520119</v>
      </c>
      <c r="AT23">
        <v>56.922481500000004</v>
      </c>
      <c r="AU23">
        <v>33.681312599999998</v>
      </c>
      <c r="AV23">
        <v>66.284965416370994</v>
      </c>
      <c r="AW23">
        <v>2.5255131999999998</v>
      </c>
      <c r="AY23">
        <v>19.866348299999999</v>
      </c>
      <c r="BA23">
        <v>41.2897453</v>
      </c>
      <c r="BB23">
        <v>72.5367977852476</v>
      </c>
      <c r="BC23">
        <v>80.112020799999996</v>
      </c>
      <c r="BD23">
        <v>3.04481724127095</v>
      </c>
      <c r="BE23">
        <v>164.08585816001201</v>
      </c>
      <c r="BW23" t="s">
        <v>141</v>
      </c>
    </row>
    <row r="24" spans="1:75" ht="15.5" x14ac:dyDescent="0.35">
      <c r="A24" s="1">
        <v>39590</v>
      </c>
      <c r="B24">
        <v>9908</v>
      </c>
      <c r="C24" s="2" t="s">
        <v>0</v>
      </c>
      <c r="D24" t="s">
        <v>135</v>
      </c>
      <c r="E24" t="s">
        <v>35</v>
      </c>
      <c r="F24" t="s">
        <v>31</v>
      </c>
      <c r="G24" t="s">
        <v>6</v>
      </c>
      <c r="H24" t="s">
        <v>39</v>
      </c>
      <c r="I24" t="s">
        <v>136</v>
      </c>
      <c r="J24">
        <v>31560</v>
      </c>
      <c r="K24">
        <v>305</v>
      </c>
      <c r="N24" t="s">
        <v>36</v>
      </c>
      <c r="O24" t="s">
        <v>137</v>
      </c>
      <c r="Q24" t="s">
        <v>139</v>
      </c>
      <c r="R24" t="s">
        <v>138</v>
      </c>
      <c r="S24" t="s">
        <v>34</v>
      </c>
      <c r="U24" t="s">
        <v>137</v>
      </c>
      <c r="V24">
        <v>0</v>
      </c>
      <c r="AL24">
        <v>13.48</v>
      </c>
      <c r="AM24">
        <v>95.56</v>
      </c>
      <c r="AN24">
        <v>34.090000000000003</v>
      </c>
      <c r="AO24">
        <v>78.430000000000007</v>
      </c>
      <c r="AQ24">
        <v>93.9870758</v>
      </c>
      <c r="AR24">
        <v>-50</v>
      </c>
      <c r="AS24">
        <v>17.217145899999998</v>
      </c>
      <c r="AT24">
        <v>45.7668648</v>
      </c>
      <c r="AU24">
        <v>30.342666600000001</v>
      </c>
      <c r="AV24">
        <v>67.155939439129995</v>
      </c>
      <c r="AW24">
        <v>2.7127523</v>
      </c>
      <c r="AY24">
        <v>25.122718800000001</v>
      </c>
      <c r="BA24">
        <v>33.127510100000002</v>
      </c>
      <c r="BB24">
        <v>72.383175567665305</v>
      </c>
      <c r="BC24">
        <v>79.875400099999993</v>
      </c>
      <c r="BD24">
        <v>3.1565464408177801</v>
      </c>
      <c r="BE24">
        <v>172.34214765557701</v>
      </c>
      <c r="BW24" t="s">
        <v>141</v>
      </c>
    </row>
    <row r="25" spans="1:75" ht="15.5" x14ac:dyDescent="0.35">
      <c r="A25" s="1">
        <v>39590</v>
      </c>
      <c r="B25">
        <v>9909</v>
      </c>
      <c r="C25" s="2" t="s">
        <v>5</v>
      </c>
      <c r="D25" t="s">
        <v>135</v>
      </c>
      <c r="E25" t="s">
        <v>37</v>
      </c>
      <c r="F25" t="s">
        <v>31</v>
      </c>
      <c r="G25" t="s">
        <v>6</v>
      </c>
      <c r="H25" t="s">
        <v>39</v>
      </c>
      <c r="I25" t="s">
        <v>136</v>
      </c>
      <c r="J25">
        <v>31560</v>
      </c>
      <c r="K25">
        <v>305</v>
      </c>
      <c r="N25" t="s">
        <v>36</v>
      </c>
      <c r="O25" t="s">
        <v>137</v>
      </c>
      <c r="Q25" t="s">
        <v>139</v>
      </c>
      <c r="R25" t="s">
        <v>138</v>
      </c>
      <c r="S25" t="s">
        <v>34</v>
      </c>
      <c r="U25" t="s">
        <v>137</v>
      </c>
      <c r="V25">
        <v>0</v>
      </c>
      <c r="AL25">
        <v>12.98</v>
      </c>
      <c r="AM25">
        <v>85.01</v>
      </c>
      <c r="AN25">
        <v>32.840000000000003</v>
      </c>
      <c r="AO25">
        <v>76.64</v>
      </c>
      <c r="AQ25">
        <v>95.854736299999999</v>
      </c>
      <c r="AR25">
        <v>151</v>
      </c>
      <c r="AS25">
        <v>16.500879300000001</v>
      </c>
      <c r="AT25">
        <v>51.027778599999998</v>
      </c>
      <c r="AU25">
        <v>35.376606000000002</v>
      </c>
      <c r="AV25">
        <v>55.734617059267997</v>
      </c>
      <c r="AW25">
        <v>4.3145432000000001</v>
      </c>
      <c r="AY25">
        <v>19.197296099999999</v>
      </c>
      <c r="BA25">
        <v>24.682113600000001</v>
      </c>
      <c r="BB25">
        <v>48.369955105198301</v>
      </c>
      <c r="BC25">
        <v>64.382043300000007</v>
      </c>
      <c r="BD25">
        <v>2.42274867642467</v>
      </c>
      <c r="BE25">
        <v>109.781276188112</v>
      </c>
      <c r="BW25" t="s">
        <v>141</v>
      </c>
    </row>
    <row r="26" spans="1:75" ht="15.5" x14ac:dyDescent="0.35">
      <c r="A26" s="1">
        <v>39590</v>
      </c>
      <c r="B26">
        <v>9910</v>
      </c>
      <c r="C26" s="2" t="s">
        <v>191</v>
      </c>
      <c r="D26" t="s">
        <v>135</v>
      </c>
      <c r="E26" t="s">
        <v>13</v>
      </c>
      <c r="F26" t="s">
        <v>31</v>
      </c>
      <c r="G26" t="s">
        <v>6</v>
      </c>
      <c r="H26" t="s">
        <v>39</v>
      </c>
      <c r="I26" t="s">
        <v>136</v>
      </c>
      <c r="J26">
        <v>31560</v>
      </c>
      <c r="K26">
        <v>305</v>
      </c>
      <c r="N26" t="s">
        <v>36</v>
      </c>
      <c r="O26" t="s">
        <v>137</v>
      </c>
      <c r="Q26" t="s">
        <v>139</v>
      </c>
      <c r="R26" t="s">
        <v>138</v>
      </c>
      <c r="S26" t="s">
        <v>34</v>
      </c>
      <c r="U26" t="s">
        <v>137</v>
      </c>
      <c r="V26">
        <v>0</v>
      </c>
      <c r="AL26">
        <v>12.11</v>
      </c>
      <c r="AM26">
        <v>88.97</v>
      </c>
      <c r="AN26">
        <v>28.16</v>
      </c>
      <c r="AO26">
        <v>81.96</v>
      </c>
      <c r="AQ26">
        <v>93.849769600000002</v>
      </c>
      <c r="AR26">
        <v>-50</v>
      </c>
      <c r="AS26">
        <v>17.560583099999999</v>
      </c>
      <c r="AT26">
        <v>47.204021500000003</v>
      </c>
      <c r="AU26">
        <v>31.2059879</v>
      </c>
      <c r="AV26">
        <v>69.213717677294994</v>
      </c>
      <c r="AW26">
        <v>2.6238058</v>
      </c>
      <c r="AY26">
        <v>24.925361599999999</v>
      </c>
      <c r="BA26">
        <v>35.988883999999999</v>
      </c>
      <c r="BB26">
        <v>76.241139751196798</v>
      </c>
      <c r="BC26">
        <v>82.828807800000007</v>
      </c>
      <c r="BD26">
        <v>3.2621696989000202</v>
      </c>
      <c r="BE26">
        <v>183.566579313083</v>
      </c>
      <c r="BW26" t="s">
        <v>141</v>
      </c>
    </row>
    <row r="27" spans="1:75" ht="15.5" x14ac:dyDescent="0.35">
      <c r="A27" s="1">
        <v>39590</v>
      </c>
      <c r="B27">
        <v>9911</v>
      </c>
      <c r="C27" s="2" t="s">
        <v>4</v>
      </c>
      <c r="D27" t="s">
        <v>135</v>
      </c>
      <c r="E27" t="s">
        <v>14</v>
      </c>
      <c r="F27" t="s">
        <v>31</v>
      </c>
      <c r="G27" t="s">
        <v>6</v>
      </c>
      <c r="H27" t="s">
        <v>39</v>
      </c>
      <c r="I27" t="s">
        <v>136</v>
      </c>
      <c r="J27">
        <v>31560</v>
      </c>
      <c r="K27">
        <v>305</v>
      </c>
      <c r="N27" t="s">
        <v>36</v>
      </c>
      <c r="O27" t="s">
        <v>137</v>
      </c>
      <c r="Q27" t="s">
        <v>139</v>
      </c>
      <c r="R27" t="s">
        <v>138</v>
      </c>
      <c r="S27" t="s">
        <v>34</v>
      </c>
      <c r="U27" t="s">
        <v>137</v>
      </c>
      <c r="V27">
        <v>0</v>
      </c>
      <c r="AL27">
        <v>12.36</v>
      </c>
      <c r="AM27">
        <v>93.04</v>
      </c>
      <c r="AN27">
        <v>35.74</v>
      </c>
      <c r="AO27">
        <v>74.87</v>
      </c>
      <c r="AQ27">
        <v>94.830932599999997</v>
      </c>
      <c r="AR27">
        <v>-50</v>
      </c>
      <c r="AS27">
        <v>17.827877000000001</v>
      </c>
      <c r="AT27">
        <v>54.005836500000001</v>
      </c>
      <c r="AU27">
        <v>34.301490800000003</v>
      </c>
      <c r="AV27">
        <v>62.570742804839</v>
      </c>
      <c r="AW27">
        <v>3.5029311000000001</v>
      </c>
      <c r="AY27">
        <v>18.768699600000001</v>
      </c>
      <c r="BA27">
        <v>33.153816200000001</v>
      </c>
      <c r="BB27">
        <v>61.389320763506703</v>
      </c>
      <c r="BC27">
        <v>73.862808599999994</v>
      </c>
      <c r="BD27">
        <v>2.77657614282607</v>
      </c>
      <c r="BE27">
        <v>141.245879439692</v>
      </c>
      <c r="BW27" t="s">
        <v>141</v>
      </c>
    </row>
    <row r="28" spans="1:75" ht="15.5" x14ac:dyDescent="0.35">
      <c r="A28" s="1">
        <v>39590</v>
      </c>
      <c r="B28">
        <v>9912</v>
      </c>
      <c r="C28" s="2"/>
      <c r="D28" t="s">
        <v>135</v>
      </c>
      <c r="E28" t="s">
        <v>15</v>
      </c>
      <c r="F28" t="s">
        <v>31</v>
      </c>
      <c r="G28" t="s">
        <v>6</v>
      </c>
      <c r="H28" t="s">
        <v>39</v>
      </c>
      <c r="I28" t="s">
        <v>136</v>
      </c>
      <c r="J28">
        <v>31560</v>
      </c>
      <c r="K28">
        <v>305</v>
      </c>
      <c r="N28" t="s">
        <v>36</v>
      </c>
      <c r="O28" t="s">
        <v>137</v>
      </c>
      <c r="Q28" t="s">
        <v>139</v>
      </c>
      <c r="R28" t="s">
        <v>21</v>
      </c>
      <c r="S28" t="s">
        <v>140</v>
      </c>
      <c r="U28" t="s">
        <v>137</v>
      </c>
      <c r="V28">
        <v>0</v>
      </c>
      <c r="AL28">
        <v>11.88</v>
      </c>
      <c r="AM28">
        <v>68.680000000000007</v>
      </c>
      <c r="AN28">
        <v>28.54</v>
      </c>
      <c r="AO28">
        <v>75.739999999999995</v>
      </c>
      <c r="AQ28">
        <v>93.4943466</v>
      </c>
      <c r="AR28">
        <v>-50</v>
      </c>
      <c r="AS28">
        <v>13.230871199999999</v>
      </c>
      <c r="AT28">
        <v>58.912067399999998</v>
      </c>
      <c r="AU28">
        <v>37.492324799999999</v>
      </c>
      <c r="AV28">
        <v>61.537029323749998</v>
      </c>
      <c r="AW28">
        <v>2.5291047</v>
      </c>
      <c r="AY28">
        <v>19.3989105</v>
      </c>
      <c r="BA28">
        <v>37.354396800000004</v>
      </c>
      <c r="BB28">
        <v>63.407037723480101</v>
      </c>
      <c r="BC28">
        <v>73.509367699999999</v>
      </c>
      <c r="BD28">
        <v>2.7142179100746402</v>
      </c>
      <c r="BE28">
        <v>135.792607417325</v>
      </c>
      <c r="BW28" t="s">
        <v>141</v>
      </c>
    </row>
    <row r="29" spans="1:75" ht="15.5" x14ac:dyDescent="0.35">
      <c r="A29" s="1">
        <v>39590</v>
      </c>
      <c r="B29">
        <v>9913</v>
      </c>
      <c r="C29" s="2"/>
      <c r="D29" t="s">
        <v>135</v>
      </c>
      <c r="E29" t="s">
        <v>16</v>
      </c>
      <c r="F29" t="s">
        <v>31</v>
      </c>
      <c r="G29" t="s">
        <v>6</v>
      </c>
      <c r="H29" t="s">
        <v>39</v>
      </c>
      <c r="I29" t="s">
        <v>136</v>
      </c>
      <c r="J29">
        <v>31560</v>
      </c>
      <c r="K29">
        <v>305</v>
      </c>
      <c r="N29" t="s">
        <v>36</v>
      </c>
      <c r="O29" t="s">
        <v>137</v>
      </c>
      <c r="Q29" t="s">
        <v>139</v>
      </c>
      <c r="R29" t="s">
        <v>138</v>
      </c>
      <c r="S29" t="s">
        <v>140</v>
      </c>
      <c r="U29" t="s">
        <v>137</v>
      </c>
      <c r="V29">
        <v>0</v>
      </c>
      <c r="AL29">
        <v>12.51</v>
      </c>
      <c r="AM29">
        <v>62.45</v>
      </c>
      <c r="AN29">
        <v>34.19</v>
      </c>
      <c r="AO29">
        <v>65.28</v>
      </c>
      <c r="AQ29">
        <v>94.010093699999999</v>
      </c>
      <c r="AR29">
        <v>341</v>
      </c>
      <c r="AS29">
        <v>14.57897</v>
      </c>
      <c r="AT29">
        <v>54.021930699999999</v>
      </c>
      <c r="AU29">
        <v>32.189910900000001</v>
      </c>
      <c r="AV29">
        <v>65.379753415707</v>
      </c>
      <c r="AW29">
        <v>3.4855274999999999</v>
      </c>
      <c r="AY29">
        <v>25.452674900000002</v>
      </c>
      <c r="BA29">
        <v>34.930881499999998</v>
      </c>
      <c r="BB29">
        <v>64.6605573835961</v>
      </c>
      <c r="BC29">
        <v>78.151456699999997</v>
      </c>
      <c r="BD29">
        <v>3.0509893742853098</v>
      </c>
      <c r="BE29">
        <v>162.173116231476</v>
      </c>
      <c r="BW29" t="s">
        <v>141</v>
      </c>
    </row>
    <row r="30" spans="1:75" ht="15.5" x14ac:dyDescent="0.35">
      <c r="A30" s="1">
        <v>39597</v>
      </c>
      <c r="B30">
        <v>9914</v>
      </c>
      <c r="C30" s="2" t="s">
        <v>186</v>
      </c>
      <c r="D30" t="s">
        <v>135</v>
      </c>
      <c r="E30" t="s">
        <v>17</v>
      </c>
      <c r="F30" t="s">
        <v>31</v>
      </c>
      <c r="G30" t="s">
        <v>6</v>
      </c>
      <c r="H30" t="s">
        <v>39</v>
      </c>
      <c r="I30" t="s">
        <v>136</v>
      </c>
      <c r="J30">
        <v>31560</v>
      </c>
      <c r="K30">
        <v>305</v>
      </c>
      <c r="N30" t="s">
        <v>36</v>
      </c>
      <c r="O30" t="s">
        <v>137</v>
      </c>
      <c r="Q30" t="s">
        <v>139</v>
      </c>
      <c r="R30" t="s">
        <v>138</v>
      </c>
      <c r="S30" t="s">
        <v>140</v>
      </c>
      <c r="U30" t="s">
        <v>137</v>
      </c>
      <c r="V30">
        <v>0</v>
      </c>
      <c r="AL30">
        <v>12.51</v>
      </c>
      <c r="AM30">
        <v>98.75</v>
      </c>
      <c r="AN30">
        <v>45.06</v>
      </c>
      <c r="AO30">
        <v>67.040000000000006</v>
      </c>
      <c r="AQ30">
        <v>91.418632500000001</v>
      </c>
      <c r="AR30">
        <v>-50</v>
      </c>
      <c r="AS30">
        <v>18.785966899999998</v>
      </c>
      <c r="AT30">
        <v>38.085079200000003</v>
      </c>
      <c r="AU30">
        <v>32.29</v>
      </c>
      <c r="AV30">
        <v>73.833504485025998</v>
      </c>
      <c r="AW30">
        <v>12.84</v>
      </c>
      <c r="AY30">
        <v>31.769920299999999</v>
      </c>
      <c r="BA30">
        <v>34.8402557</v>
      </c>
      <c r="BB30">
        <v>91.480066293258503</v>
      </c>
      <c r="BC30">
        <v>89.512062999999998</v>
      </c>
      <c r="BD30">
        <v>3.5451926244015501</v>
      </c>
      <c r="BE30">
        <v>212.80812645043301</v>
      </c>
      <c r="BW30" t="s">
        <v>141</v>
      </c>
    </row>
    <row r="31" spans="1:75" ht="15.5" x14ac:dyDescent="0.35">
      <c r="A31" s="1">
        <v>39597</v>
      </c>
      <c r="B31">
        <v>9915</v>
      </c>
      <c r="C31" s="2" t="s">
        <v>188</v>
      </c>
      <c r="D31" t="s">
        <v>135</v>
      </c>
      <c r="E31" t="s">
        <v>18</v>
      </c>
      <c r="F31" t="s">
        <v>31</v>
      </c>
      <c r="G31" t="s">
        <v>6</v>
      </c>
      <c r="H31" t="s">
        <v>39</v>
      </c>
      <c r="I31" t="s">
        <v>136</v>
      </c>
      <c r="J31">
        <v>31560</v>
      </c>
      <c r="K31">
        <v>305</v>
      </c>
      <c r="N31" t="s">
        <v>36</v>
      </c>
      <c r="O31" t="s">
        <v>137</v>
      </c>
      <c r="Q31" t="s">
        <v>139</v>
      </c>
      <c r="R31" t="s">
        <v>138</v>
      </c>
      <c r="S31" t="s">
        <v>140</v>
      </c>
      <c r="U31" t="s">
        <v>137</v>
      </c>
      <c r="V31">
        <v>0</v>
      </c>
      <c r="AL31">
        <v>12.18</v>
      </c>
      <c r="AM31">
        <v>72.540000000000006</v>
      </c>
      <c r="AN31">
        <v>37.549999999999997</v>
      </c>
      <c r="AO31">
        <v>65.03</v>
      </c>
      <c r="AQ31">
        <v>93.065811199999999</v>
      </c>
      <c r="AR31">
        <v>151</v>
      </c>
      <c r="AS31">
        <v>18.505292900000001</v>
      </c>
      <c r="AT31">
        <v>52.539726299999998</v>
      </c>
      <c r="AU31">
        <v>31.906475100000002</v>
      </c>
      <c r="AV31">
        <v>65.543843699424997</v>
      </c>
      <c r="AW31">
        <v>8.68</v>
      </c>
      <c r="AY31">
        <v>19.269348099999998</v>
      </c>
      <c r="BA31">
        <v>37.839199100000002</v>
      </c>
      <c r="BB31">
        <v>72.020167908640204</v>
      </c>
      <c r="BC31">
        <v>79.4097869</v>
      </c>
      <c r="BD31">
        <v>3.02048665906799</v>
      </c>
      <c r="BE31">
        <v>160.954719900936</v>
      </c>
      <c r="BW31" t="s">
        <v>141</v>
      </c>
    </row>
    <row r="32" spans="1:75" ht="15.5" x14ac:dyDescent="0.35">
      <c r="A32" s="1">
        <v>39597</v>
      </c>
      <c r="B32">
        <v>9916</v>
      </c>
      <c r="C32" s="2" t="s">
        <v>187</v>
      </c>
      <c r="D32" t="s">
        <v>135</v>
      </c>
      <c r="E32" t="s">
        <v>19</v>
      </c>
      <c r="F32" t="s">
        <v>31</v>
      </c>
      <c r="G32" t="s">
        <v>6</v>
      </c>
      <c r="H32" t="s">
        <v>39</v>
      </c>
      <c r="I32" t="s">
        <v>136</v>
      </c>
      <c r="J32">
        <v>31560</v>
      </c>
      <c r="K32">
        <v>305</v>
      </c>
      <c r="N32" t="s">
        <v>36</v>
      </c>
      <c r="O32" t="s">
        <v>137</v>
      </c>
      <c r="Q32" t="s">
        <v>139</v>
      </c>
      <c r="R32" t="s">
        <v>138</v>
      </c>
      <c r="S32" t="s">
        <v>140</v>
      </c>
      <c r="U32" t="s">
        <v>137</v>
      </c>
      <c r="V32">
        <v>0</v>
      </c>
      <c r="AL32">
        <v>12.23</v>
      </c>
      <c r="AM32">
        <v>79.03</v>
      </c>
      <c r="AN32">
        <v>32.049999999999997</v>
      </c>
      <c r="AO32">
        <v>74.92</v>
      </c>
      <c r="AQ32">
        <v>92.682708700000006</v>
      </c>
      <c r="AR32">
        <v>595</v>
      </c>
      <c r="AS32">
        <v>19.704431499999998</v>
      </c>
      <c r="AT32">
        <v>51.178554499999997</v>
      </c>
      <c r="AU32">
        <v>31.479063</v>
      </c>
      <c r="AV32">
        <v>66.422099528667005</v>
      </c>
      <c r="AW32">
        <v>4.75</v>
      </c>
      <c r="AY32">
        <v>20.5836182</v>
      </c>
      <c r="BA32">
        <v>36.6389961</v>
      </c>
      <c r="BB32">
        <v>71.590525480746095</v>
      </c>
      <c r="BC32">
        <v>80.528503200000003</v>
      </c>
      <c r="BD32">
        <v>3.0836554112734702</v>
      </c>
      <c r="BE32">
        <v>166.52265580464999</v>
      </c>
      <c r="BW32" t="s">
        <v>141</v>
      </c>
    </row>
    <row r="83" spans="2:2" ht="15.5" x14ac:dyDescent="0.35">
      <c r="B83" s="2"/>
    </row>
  </sheetData>
  <phoneticPr fontId="1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6"/>
  <sheetViews>
    <sheetView zoomScale="125" zoomScaleNormal="125" zoomScalePageLayoutView="125" workbookViewId="0">
      <selection activeCell="M10" sqref="M10"/>
    </sheetView>
  </sheetViews>
  <sheetFormatPr defaultColWidth="10.69140625" defaultRowHeight="15" x14ac:dyDescent="0.3"/>
  <cols>
    <col min="1" max="1" width="4.3046875" style="11" customWidth="1"/>
    <col min="2" max="15" width="4.3828125" style="11" customWidth="1"/>
    <col min="16" max="16384" width="10.69140625" style="11"/>
  </cols>
  <sheetData>
    <row r="2" spans="1:20" ht="15" customHeight="1" x14ac:dyDescent="0.3">
      <c r="B2" s="15" t="str">
        <f>Q25</f>
        <v>Passerel (H)</v>
      </c>
      <c r="C2" s="15"/>
      <c r="D2" s="15" t="str">
        <f>Q17</f>
        <v>Prine</v>
      </c>
      <c r="E2" s="15"/>
      <c r="F2" s="15" t="s">
        <v>61</v>
      </c>
      <c r="G2" s="15"/>
      <c r="H2" s="15" t="s">
        <v>65</v>
      </c>
      <c r="I2" s="15"/>
      <c r="J2" s="15" t="str">
        <f>Q22</f>
        <v>Early Ploid</v>
      </c>
      <c r="K2" s="15"/>
      <c r="L2" s="15" t="str">
        <f>Q23</f>
        <v>Early Ploid + Clover</v>
      </c>
      <c r="M2" s="15"/>
      <c r="N2" s="15" t="str">
        <f>Q24</f>
        <v>Passerel (L)</v>
      </c>
      <c r="O2" s="15"/>
    </row>
    <row r="3" spans="1:20" x14ac:dyDescent="0.3">
      <c r="B3" s="11" t="s">
        <v>69</v>
      </c>
      <c r="C3" s="11" t="s">
        <v>70</v>
      </c>
      <c r="D3" s="11" t="s">
        <v>69</v>
      </c>
      <c r="E3" s="11" t="s">
        <v>70</v>
      </c>
      <c r="F3" s="11" t="s">
        <v>69</v>
      </c>
      <c r="G3" s="11" t="s">
        <v>70</v>
      </c>
      <c r="H3" s="11" t="s">
        <v>69</v>
      </c>
      <c r="I3" s="11" t="s">
        <v>70</v>
      </c>
      <c r="J3" s="11" t="s">
        <v>69</v>
      </c>
      <c r="K3" s="11" t="s">
        <v>70</v>
      </c>
      <c r="L3" s="11" t="s">
        <v>69</v>
      </c>
      <c r="M3" s="11" t="s">
        <v>70</v>
      </c>
      <c r="N3" s="11" t="s">
        <v>69</v>
      </c>
      <c r="O3" s="11" t="s">
        <v>70</v>
      </c>
    </row>
    <row r="4" spans="1:20" x14ac:dyDescent="0.3">
      <c r="A4" s="11" t="s">
        <v>202</v>
      </c>
      <c r="F4" s="12">
        <f>S12</f>
        <v>15.8</v>
      </c>
      <c r="G4" s="12">
        <f>T12</f>
        <v>69.7</v>
      </c>
      <c r="H4" s="12">
        <f>S11</f>
        <v>15.9</v>
      </c>
      <c r="I4" s="12">
        <f>T11</f>
        <v>69.3</v>
      </c>
    </row>
    <row r="5" spans="1:20" x14ac:dyDescent="0.3">
      <c r="A5" s="11" t="s">
        <v>203</v>
      </c>
      <c r="B5" s="12">
        <f>S16</f>
        <v>14.5</v>
      </c>
      <c r="C5" s="12">
        <f>T16</f>
        <v>76.5</v>
      </c>
      <c r="D5" s="12">
        <f>S17</f>
        <v>13</v>
      </c>
      <c r="E5" s="12">
        <f>T17</f>
        <v>72.400000000000006</v>
      </c>
      <c r="F5" s="12">
        <f>S21</f>
        <v>15.6</v>
      </c>
      <c r="G5" s="12">
        <f>T21</f>
        <v>60</v>
      </c>
      <c r="H5" s="12">
        <f>S20</f>
        <v>14</v>
      </c>
      <c r="I5" s="12">
        <f>T20</f>
        <v>57.9</v>
      </c>
      <c r="J5" s="12">
        <f>S13</f>
        <v>14.1</v>
      </c>
      <c r="K5" s="12">
        <f>T13</f>
        <v>75.400000000000006</v>
      </c>
      <c r="L5" s="12">
        <f>S14</f>
        <v>15.1</v>
      </c>
      <c r="M5" s="12">
        <f>T14</f>
        <v>74.2</v>
      </c>
      <c r="N5" s="12">
        <f>S15</f>
        <v>13.5</v>
      </c>
      <c r="O5" s="12">
        <f>T15</f>
        <v>72.900000000000006</v>
      </c>
    </row>
    <row r="6" spans="1:20" x14ac:dyDescent="0.3">
      <c r="A6" s="11" t="s">
        <v>204</v>
      </c>
      <c r="B6" s="12">
        <f>S25</f>
        <v>14.2</v>
      </c>
      <c r="C6" s="12">
        <f>T25</f>
        <v>59.5</v>
      </c>
      <c r="D6" s="12">
        <f>S26</f>
        <v>16.3</v>
      </c>
      <c r="E6" s="12">
        <f>T26</f>
        <v>59.9</v>
      </c>
      <c r="J6" s="12">
        <f>S22</f>
        <v>13.4</v>
      </c>
      <c r="K6" s="12">
        <f>T22</f>
        <v>53.3</v>
      </c>
      <c r="L6" s="12">
        <f>S23</f>
        <v>14.9</v>
      </c>
      <c r="M6" s="12">
        <f>T23</f>
        <v>60.8</v>
      </c>
      <c r="N6" s="12">
        <f>S24</f>
        <v>18.100000000000001</v>
      </c>
      <c r="O6" s="12">
        <f>T24</f>
        <v>63.6</v>
      </c>
    </row>
    <row r="10" spans="1:20" x14ac:dyDescent="0.3">
      <c r="S10" s="11" t="s">
        <v>200</v>
      </c>
      <c r="T10" s="11" t="s">
        <v>201</v>
      </c>
    </row>
    <row r="11" spans="1:20" x14ac:dyDescent="0.3">
      <c r="P11" s="13">
        <v>39886</v>
      </c>
      <c r="Q11" s="14" t="s">
        <v>160</v>
      </c>
      <c r="R11" s="14">
        <v>10055</v>
      </c>
      <c r="S11" s="11">
        <v>15.9</v>
      </c>
      <c r="T11" s="11">
        <v>69.3</v>
      </c>
    </row>
    <row r="12" spans="1:20" x14ac:dyDescent="0.3">
      <c r="P12" s="13">
        <v>39886</v>
      </c>
      <c r="Q12" s="14" t="s">
        <v>161</v>
      </c>
      <c r="R12" s="14">
        <v>10054</v>
      </c>
      <c r="S12" s="11">
        <v>15.8</v>
      </c>
      <c r="T12" s="11">
        <v>69.7</v>
      </c>
    </row>
    <row r="13" spans="1:20" x14ac:dyDescent="0.3">
      <c r="P13" s="13">
        <v>39905</v>
      </c>
      <c r="Q13" s="14" t="s">
        <v>192</v>
      </c>
      <c r="R13" s="14">
        <v>10052</v>
      </c>
      <c r="S13" s="11">
        <v>14.1</v>
      </c>
      <c r="T13" s="11">
        <v>75.400000000000006</v>
      </c>
    </row>
    <row r="14" spans="1:20" x14ac:dyDescent="0.3">
      <c r="P14" s="13">
        <v>39905</v>
      </c>
      <c r="Q14" s="14" t="s">
        <v>193</v>
      </c>
      <c r="R14" s="14">
        <v>10051</v>
      </c>
      <c r="S14" s="11">
        <v>15.1</v>
      </c>
      <c r="T14" s="11">
        <v>74.2</v>
      </c>
    </row>
    <row r="15" spans="1:20" x14ac:dyDescent="0.3">
      <c r="P15" s="13">
        <v>39905</v>
      </c>
      <c r="Q15" s="14" t="s">
        <v>194</v>
      </c>
      <c r="R15" s="14">
        <v>10053</v>
      </c>
      <c r="S15" s="11">
        <v>13.5</v>
      </c>
      <c r="T15" s="11">
        <v>72.900000000000006</v>
      </c>
    </row>
    <row r="16" spans="1:20" x14ac:dyDescent="0.3">
      <c r="P16" s="13">
        <v>39913</v>
      </c>
      <c r="Q16" s="14" t="s">
        <v>195</v>
      </c>
      <c r="R16" s="14">
        <v>10050</v>
      </c>
      <c r="S16" s="11">
        <v>14.5</v>
      </c>
      <c r="T16" s="11">
        <v>76.5</v>
      </c>
    </row>
    <row r="17" spans="16:20" x14ac:dyDescent="0.3">
      <c r="P17" s="13">
        <v>39913</v>
      </c>
      <c r="Q17" s="14" t="s">
        <v>166</v>
      </c>
      <c r="R17" s="14">
        <v>10049</v>
      </c>
      <c r="S17" s="11">
        <v>13</v>
      </c>
      <c r="T17" s="11">
        <v>72.400000000000006</v>
      </c>
    </row>
    <row r="18" spans="16:20" ht="16.5" x14ac:dyDescent="0.3">
      <c r="P18" s="14" t="s">
        <v>196</v>
      </c>
      <c r="Q18"/>
      <c r="R18"/>
    </row>
    <row r="19" spans="16:20" x14ac:dyDescent="0.3">
      <c r="P19"/>
      <c r="Q19"/>
      <c r="R19"/>
    </row>
    <row r="20" spans="16:20" x14ac:dyDescent="0.3">
      <c r="P20" s="13">
        <v>39903</v>
      </c>
      <c r="Q20" s="14" t="s">
        <v>160</v>
      </c>
      <c r="R20" s="14">
        <v>10063</v>
      </c>
      <c r="S20" s="11">
        <v>14</v>
      </c>
      <c r="T20" s="11">
        <v>57.9</v>
      </c>
    </row>
    <row r="21" spans="16:20" x14ac:dyDescent="0.3">
      <c r="P21" s="13">
        <v>39903</v>
      </c>
      <c r="Q21" s="14" t="s">
        <v>161</v>
      </c>
      <c r="R21" s="14">
        <v>10062</v>
      </c>
      <c r="S21" s="11">
        <v>15.6</v>
      </c>
      <c r="T21" s="11">
        <v>60</v>
      </c>
    </row>
    <row r="22" spans="16:20" x14ac:dyDescent="0.3">
      <c r="P22" s="13">
        <v>39940</v>
      </c>
      <c r="Q22" s="14" t="s">
        <v>192</v>
      </c>
      <c r="R22" s="14">
        <v>10060</v>
      </c>
      <c r="S22" s="11">
        <v>13.4</v>
      </c>
      <c r="T22" s="11">
        <v>53.3</v>
      </c>
    </row>
    <row r="23" spans="16:20" x14ac:dyDescent="0.3">
      <c r="P23" s="13">
        <v>39940</v>
      </c>
      <c r="Q23" s="14" t="s">
        <v>193</v>
      </c>
      <c r="R23" s="14">
        <v>10059</v>
      </c>
      <c r="S23" s="11">
        <v>14.9</v>
      </c>
      <c r="T23" s="11">
        <v>60.8</v>
      </c>
    </row>
    <row r="24" spans="16:20" x14ac:dyDescent="0.3">
      <c r="P24" s="13">
        <v>39940</v>
      </c>
      <c r="Q24" s="14" t="s">
        <v>199</v>
      </c>
      <c r="R24" s="14">
        <v>10061</v>
      </c>
      <c r="S24" s="11">
        <v>18.100000000000001</v>
      </c>
      <c r="T24" s="11">
        <v>63.6</v>
      </c>
    </row>
    <row r="25" spans="16:20" x14ac:dyDescent="0.3">
      <c r="P25" s="13">
        <v>39940</v>
      </c>
      <c r="Q25" s="14" t="s">
        <v>198</v>
      </c>
      <c r="R25" s="14">
        <v>10058</v>
      </c>
      <c r="S25" s="11">
        <v>14.2</v>
      </c>
      <c r="T25" s="11">
        <v>59.5</v>
      </c>
    </row>
    <row r="26" spans="16:20" x14ac:dyDescent="0.3">
      <c r="P26" s="13">
        <v>39940</v>
      </c>
      <c r="Q26" s="14" t="s">
        <v>166</v>
      </c>
      <c r="R26" s="14">
        <v>10057</v>
      </c>
      <c r="S26" s="11">
        <v>16.3</v>
      </c>
      <c r="T26" s="11">
        <v>59.9</v>
      </c>
    </row>
  </sheetData>
  <mergeCells count="7">
    <mergeCell ref="N2:O2"/>
    <mergeCell ref="B2:C2"/>
    <mergeCell ref="D2:E2"/>
    <mergeCell ref="F2:G2"/>
    <mergeCell ref="H2:I2"/>
    <mergeCell ref="J2:K2"/>
    <mergeCell ref="L2:M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3"/>
  <sheetViews>
    <sheetView zoomScale="150" workbookViewId="0">
      <selection activeCell="C11" sqref="C11:E15"/>
    </sheetView>
  </sheetViews>
  <sheetFormatPr defaultColWidth="11.07421875" defaultRowHeight="13.5" x14ac:dyDescent="0.3"/>
  <cols>
    <col min="3" max="3" width="19.15234375" customWidth="1"/>
  </cols>
  <sheetData>
    <row r="1" spans="1:45" x14ac:dyDescent="0.3">
      <c r="A1" t="s">
        <v>43</v>
      </c>
      <c r="B1" t="s">
        <v>44</v>
      </c>
      <c r="C1" t="s">
        <v>159</v>
      </c>
      <c r="D1" t="s">
        <v>104</v>
      </c>
      <c r="E1" t="s">
        <v>107</v>
      </c>
      <c r="F1" t="s">
        <v>116</v>
      </c>
      <c r="G1" t="s">
        <v>46</v>
      </c>
      <c r="H1" t="s">
        <v>97</v>
      </c>
      <c r="I1" t="s">
        <v>98</v>
      </c>
      <c r="J1" t="s">
        <v>99</v>
      </c>
      <c r="K1" t="s">
        <v>100</v>
      </c>
      <c r="L1" t="s">
        <v>101</v>
      </c>
      <c r="M1" t="s">
        <v>102</v>
      </c>
      <c r="N1" t="s">
        <v>103</v>
      </c>
      <c r="P1" t="s">
        <v>105</v>
      </c>
      <c r="Q1" t="s">
        <v>106</v>
      </c>
      <c r="S1" t="s">
        <v>108</v>
      </c>
      <c r="T1" t="s">
        <v>109</v>
      </c>
      <c r="U1" t="s">
        <v>110</v>
      </c>
      <c r="V1" t="s">
        <v>111</v>
      </c>
      <c r="W1" t="s">
        <v>112</v>
      </c>
      <c r="X1" t="s">
        <v>113</v>
      </c>
      <c r="Y1" t="s">
        <v>114</v>
      </c>
      <c r="Z1" t="s">
        <v>115</v>
      </c>
      <c r="AB1" t="s">
        <v>117</v>
      </c>
      <c r="AC1" t="s">
        <v>118</v>
      </c>
      <c r="AD1" t="s">
        <v>119</v>
      </c>
      <c r="AE1" t="s">
        <v>120</v>
      </c>
      <c r="AF1" t="s">
        <v>121</v>
      </c>
      <c r="AG1" t="s">
        <v>122</v>
      </c>
      <c r="AH1" t="s">
        <v>123</v>
      </c>
      <c r="AI1" t="s">
        <v>124</v>
      </c>
      <c r="AJ1" t="s">
        <v>125</v>
      </c>
      <c r="AK1" t="s">
        <v>126</v>
      </c>
      <c r="AL1" t="s">
        <v>127</v>
      </c>
      <c r="AM1" t="s">
        <v>128</v>
      </c>
      <c r="AN1" t="s">
        <v>129</v>
      </c>
      <c r="AO1" t="s">
        <v>130</v>
      </c>
      <c r="AP1" t="s">
        <v>131</v>
      </c>
      <c r="AQ1" t="s">
        <v>132</v>
      </c>
      <c r="AR1" t="s">
        <v>133</v>
      </c>
      <c r="AS1" t="s">
        <v>134</v>
      </c>
    </row>
    <row r="2" spans="1:45" ht="15.5" x14ac:dyDescent="0.35">
      <c r="A2" s="1">
        <v>39500</v>
      </c>
      <c r="B2">
        <v>7140</v>
      </c>
      <c r="C2" s="2" t="s">
        <v>145</v>
      </c>
      <c r="D2" s="10">
        <v>17.405632000000001</v>
      </c>
      <c r="E2" s="10">
        <v>70.371939760130005</v>
      </c>
      <c r="F2" s="7">
        <v>193.88162157302301</v>
      </c>
      <c r="G2" t="s">
        <v>30</v>
      </c>
      <c r="H2">
        <v>9.65</v>
      </c>
      <c r="I2">
        <v>27.2</v>
      </c>
      <c r="J2">
        <v>27.14</v>
      </c>
      <c r="K2">
        <v>35.700000000000003</v>
      </c>
      <c r="M2">
        <v>96.937301599999998</v>
      </c>
      <c r="N2">
        <v>2190</v>
      </c>
      <c r="P2">
        <v>50.786911000000003</v>
      </c>
      <c r="Q2">
        <v>25.5611286</v>
      </c>
      <c r="S2">
        <v>2.6589844</v>
      </c>
      <c r="U2">
        <v>25.8918915</v>
      </c>
      <c r="V2">
        <v>11.5389137</v>
      </c>
      <c r="W2">
        <v>38.3422585</v>
      </c>
      <c r="X2">
        <v>75.496339007505298</v>
      </c>
      <c r="Y2">
        <v>80.030868499999997</v>
      </c>
      <c r="Z2">
        <v>3.3887710832994302</v>
      </c>
      <c r="AS2" t="s">
        <v>141</v>
      </c>
    </row>
    <row r="3" spans="1:45" ht="15.5" x14ac:dyDescent="0.35">
      <c r="A3" s="1">
        <v>39500</v>
      </c>
      <c r="B3">
        <v>7141</v>
      </c>
      <c r="C3" s="2" t="s">
        <v>144</v>
      </c>
      <c r="D3" s="10">
        <v>19.8048477</v>
      </c>
      <c r="E3" s="10">
        <v>70.572580275733998</v>
      </c>
      <c r="F3" s="7">
        <v>187.49846839981899</v>
      </c>
      <c r="G3" t="s">
        <v>33</v>
      </c>
      <c r="H3">
        <v>9.43</v>
      </c>
      <c r="I3">
        <v>27.75</v>
      </c>
      <c r="J3">
        <v>27.26</v>
      </c>
      <c r="K3">
        <v>35.75</v>
      </c>
      <c r="M3">
        <v>96.929901099999995</v>
      </c>
      <c r="N3">
        <v>3382</v>
      </c>
      <c r="P3">
        <v>48.159942600000001</v>
      </c>
      <c r="Q3">
        <v>24.582038900000001</v>
      </c>
      <c r="S3">
        <v>2.1299522</v>
      </c>
      <c r="U3">
        <v>24.9382248</v>
      </c>
      <c r="V3">
        <v>10.244837800000001</v>
      </c>
      <c r="W3">
        <v>37.698547400000002</v>
      </c>
      <c r="X3">
        <v>78.277807997221302</v>
      </c>
      <c r="Y3">
        <v>82.775093100000007</v>
      </c>
      <c r="Z3">
        <v>3.2678855616545399</v>
      </c>
      <c r="AS3" t="s">
        <v>141</v>
      </c>
    </row>
    <row r="4" spans="1:45" ht="15.5" x14ac:dyDescent="0.35">
      <c r="A4" s="1">
        <v>39542</v>
      </c>
      <c r="B4">
        <v>8145</v>
      </c>
      <c r="C4" s="2" t="s">
        <v>146</v>
      </c>
      <c r="D4" s="10">
        <v>18.470312100000001</v>
      </c>
      <c r="E4" s="10">
        <v>59.322068805363003</v>
      </c>
      <c r="F4" s="7">
        <v>115.93197441873799</v>
      </c>
      <c r="G4" t="s">
        <v>22</v>
      </c>
      <c r="H4">
        <v>7.42</v>
      </c>
      <c r="I4">
        <v>38.659999999999997</v>
      </c>
      <c r="J4">
        <v>28.14</v>
      </c>
      <c r="K4">
        <v>46.4</v>
      </c>
      <c r="M4">
        <v>96.186752299999995</v>
      </c>
      <c r="N4">
        <v>5763</v>
      </c>
      <c r="P4">
        <v>61.817413299999998</v>
      </c>
      <c r="Q4">
        <v>34.436458600000002</v>
      </c>
      <c r="S4">
        <v>3.6401544000000001</v>
      </c>
      <c r="U4">
        <v>12.4817429</v>
      </c>
      <c r="V4">
        <v>4.9988041000000001</v>
      </c>
      <c r="W4">
        <v>36.4591675</v>
      </c>
      <c r="X4">
        <v>58.9787982927458</v>
      </c>
      <c r="Y4">
        <v>73.066451999999998</v>
      </c>
      <c r="Z4">
        <v>2.40376526656393</v>
      </c>
      <c r="AS4" t="s">
        <v>141</v>
      </c>
    </row>
    <row r="5" spans="1:45" ht="15.5" x14ac:dyDescent="0.35">
      <c r="A5" s="1">
        <v>39542</v>
      </c>
      <c r="B5">
        <v>8146</v>
      </c>
      <c r="C5" s="2" t="s">
        <v>147</v>
      </c>
      <c r="D5" s="10">
        <v>15.852146100000001</v>
      </c>
      <c r="E5" s="10">
        <v>56.867327029210998</v>
      </c>
      <c r="F5" s="7">
        <v>103.506042187189</v>
      </c>
      <c r="G5" t="s">
        <v>24</v>
      </c>
      <c r="H5">
        <v>7.5</v>
      </c>
      <c r="I5">
        <v>38.21</v>
      </c>
      <c r="J5">
        <v>25.65</v>
      </c>
      <c r="K5">
        <v>52.5</v>
      </c>
      <c r="M5">
        <v>96.181137100000001</v>
      </c>
      <c r="N5">
        <v>1714</v>
      </c>
      <c r="P5">
        <v>68.0387573</v>
      </c>
      <c r="Q5">
        <v>40.002975499999998</v>
      </c>
      <c r="S5">
        <v>5.3638148000000001</v>
      </c>
      <c r="U5">
        <v>9.2760315000000002</v>
      </c>
      <c r="V5">
        <v>3.9499464</v>
      </c>
      <c r="W5">
        <v>39.133205400000001</v>
      </c>
      <c r="X5">
        <v>57.516049606038301</v>
      </c>
      <c r="Y5">
        <v>75.132995600000001</v>
      </c>
      <c r="Z5">
        <v>2.23876237096297</v>
      </c>
      <c r="AS5" t="s">
        <v>141</v>
      </c>
    </row>
    <row r="6" spans="1:45" ht="15.5" x14ac:dyDescent="0.35">
      <c r="A6" s="1">
        <v>39542</v>
      </c>
      <c r="B6">
        <v>8147</v>
      </c>
      <c r="C6" s="2" t="s">
        <v>149</v>
      </c>
      <c r="D6" s="10">
        <v>14.8014679</v>
      </c>
      <c r="E6" s="10">
        <v>64.976881720725999</v>
      </c>
      <c r="F6" s="7">
        <v>157.359785008583</v>
      </c>
      <c r="G6" t="s">
        <v>25</v>
      </c>
      <c r="H6">
        <v>7.56</v>
      </c>
      <c r="I6">
        <v>24.27</v>
      </c>
      <c r="J6">
        <v>26.15</v>
      </c>
      <c r="K6">
        <v>23.4</v>
      </c>
      <c r="M6">
        <v>96.136360199999999</v>
      </c>
      <c r="N6">
        <v>815</v>
      </c>
      <c r="P6">
        <v>58.655200999999998</v>
      </c>
      <c r="Q6">
        <v>33.802062999999997</v>
      </c>
      <c r="S6">
        <v>3.5593772000000001</v>
      </c>
      <c r="U6">
        <v>19.586448699999998</v>
      </c>
      <c r="V6">
        <v>9.0318289000000007</v>
      </c>
      <c r="W6">
        <v>40.591293299999997</v>
      </c>
      <c r="X6">
        <v>69.203229394781204</v>
      </c>
      <c r="Y6">
        <v>86.195457500000003</v>
      </c>
      <c r="Z6">
        <v>2.97879077042287</v>
      </c>
      <c r="AS6" t="s">
        <v>141</v>
      </c>
    </row>
    <row r="7" spans="1:45" ht="15.5" x14ac:dyDescent="0.35">
      <c r="A7" s="1">
        <v>39542</v>
      </c>
      <c r="B7">
        <v>8148</v>
      </c>
      <c r="C7" s="2" t="s">
        <v>148</v>
      </c>
      <c r="D7" s="10">
        <v>13.429668400000001</v>
      </c>
      <c r="E7" s="10">
        <v>65.938591839767</v>
      </c>
      <c r="F7" s="7">
        <v>165.41457835545401</v>
      </c>
      <c r="G7" t="s">
        <v>26</v>
      </c>
      <c r="H7">
        <v>7.38</v>
      </c>
      <c r="I7">
        <v>20.100000000000001</v>
      </c>
      <c r="J7">
        <v>24.1</v>
      </c>
      <c r="K7">
        <v>16.82</v>
      </c>
      <c r="M7">
        <v>96.152152999999998</v>
      </c>
      <c r="N7">
        <v>1208</v>
      </c>
      <c r="P7">
        <v>56.8168449</v>
      </c>
      <c r="Q7">
        <v>32.580123899999997</v>
      </c>
      <c r="S7">
        <v>3.4081204</v>
      </c>
      <c r="U7">
        <v>23.230491600000001</v>
      </c>
      <c r="V7">
        <v>11.4730644</v>
      </c>
      <c r="W7">
        <v>38.926746399999999</v>
      </c>
      <c r="X7">
        <v>68.5126857510527</v>
      </c>
      <c r="Y7">
        <v>87.340667699999997</v>
      </c>
      <c r="Z7">
        <v>3.0855971548743799</v>
      </c>
      <c r="AS7" t="s">
        <v>141</v>
      </c>
    </row>
    <row r="8" spans="1:45" ht="15.5" x14ac:dyDescent="0.35">
      <c r="A8" s="1">
        <v>39542</v>
      </c>
      <c r="B8">
        <v>8149</v>
      </c>
      <c r="C8" s="2" t="s">
        <v>152</v>
      </c>
      <c r="D8" s="10">
        <v>14.0324335</v>
      </c>
      <c r="E8" s="10">
        <v>66.741580110686996</v>
      </c>
      <c r="F8" s="7">
        <v>172.12014205967901</v>
      </c>
      <c r="G8" t="s">
        <v>27</v>
      </c>
      <c r="H8">
        <v>7.45</v>
      </c>
      <c r="I8">
        <v>23.55</v>
      </c>
      <c r="J8">
        <v>27.12</v>
      </c>
      <c r="K8">
        <v>16.48</v>
      </c>
      <c r="M8">
        <v>97.0869675</v>
      </c>
      <c r="N8">
        <v>1152</v>
      </c>
      <c r="P8">
        <v>57.372741699999999</v>
      </c>
      <c r="Q8">
        <v>30.093536400000001</v>
      </c>
      <c r="S8">
        <v>3.5791770999999999</v>
      </c>
      <c r="U8">
        <v>23.048324600000001</v>
      </c>
      <c r="V8">
        <v>11.080072400000001</v>
      </c>
      <c r="W8">
        <v>39.476932499999997</v>
      </c>
      <c r="X8">
        <v>68.807819410868404</v>
      </c>
      <c r="Y8">
        <v>85.919578599999994</v>
      </c>
      <c r="Z8">
        <v>3.1720521806990498</v>
      </c>
      <c r="AS8" t="s">
        <v>141</v>
      </c>
    </row>
    <row r="9" spans="1:45" ht="15.5" x14ac:dyDescent="0.35">
      <c r="A9" s="1">
        <v>39542</v>
      </c>
      <c r="B9">
        <v>8150</v>
      </c>
      <c r="C9" s="2" t="s">
        <v>151</v>
      </c>
      <c r="D9" s="10">
        <v>13.7450113</v>
      </c>
      <c r="E9" s="10">
        <v>66.605458619288001</v>
      </c>
      <c r="F9" s="7">
        <v>169.627190102887</v>
      </c>
      <c r="G9" t="s">
        <v>28</v>
      </c>
      <c r="H9">
        <v>7.49</v>
      </c>
      <c r="I9">
        <v>35.46</v>
      </c>
      <c r="J9">
        <v>31.98</v>
      </c>
      <c r="K9">
        <v>30.94</v>
      </c>
      <c r="M9">
        <v>96.847335799999996</v>
      </c>
      <c r="N9">
        <v>1546</v>
      </c>
      <c r="P9">
        <v>56.669746400000001</v>
      </c>
      <c r="Q9">
        <v>32.139858199999999</v>
      </c>
      <c r="S9">
        <v>3.8278248000000001</v>
      </c>
      <c r="U9">
        <v>23.420501699999999</v>
      </c>
      <c r="V9">
        <v>12.3290939</v>
      </c>
      <c r="W9">
        <v>39.311126700000003</v>
      </c>
      <c r="X9">
        <v>69.368806457196399</v>
      </c>
      <c r="Y9">
        <v>87.905342099999999</v>
      </c>
      <c r="Z9">
        <v>3.13249766838377</v>
      </c>
      <c r="AS9" t="s">
        <v>141</v>
      </c>
    </row>
    <row r="10" spans="1:45" ht="15.5" x14ac:dyDescent="0.35">
      <c r="A10" s="1">
        <v>39542</v>
      </c>
      <c r="B10">
        <v>8151</v>
      </c>
      <c r="C10" s="2" t="s">
        <v>150</v>
      </c>
      <c r="D10" s="10">
        <v>15.1825914</v>
      </c>
      <c r="E10" s="10">
        <v>64.881583436078003</v>
      </c>
      <c r="F10" s="7">
        <v>157.347936694878</v>
      </c>
      <c r="G10" t="s">
        <v>29</v>
      </c>
      <c r="H10">
        <v>7.54</v>
      </c>
      <c r="I10">
        <v>29.74</v>
      </c>
      <c r="J10">
        <v>28.16</v>
      </c>
      <c r="K10">
        <v>30.67</v>
      </c>
      <c r="M10">
        <v>96.473236099999994</v>
      </c>
      <c r="N10">
        <v>365</v>
      </c>
      <c r="P10">
        <v>58.502696999999998</v>
      </c>
      <c r="Q10">
        <v>33.054149600000002</v>
      </c>
      <c r="S10">
        <v>3.9314852</v>
      </c>
      <c r="U10">
        <v>19.7508774</v>
      </c>
      <c r="V10">
        <v>9.0424880999999999</v>
      </c>
      <c r="W10">
        <v>39.691207900000002</v>
      </c>
      <c r="X10">
        <v>67.845090799830999</v>
      </c>
      <c r="Y10">
        <v>84.936187700000005</v>
      </c>
      <c r="Z10">
        <v>2.9829414124175302</v>
      </c>
      <c r="AS10" t="s">
        <v>141</v>
      </c>
    </row>
    <row r="11" spans="1:45" ht="15.5" x14ac:dyDescent="0.35">
      <c r="A11" s="1">
        <v>39569</v>
      </c>
      <c r="B11">
        <v>9435</v>
      </c>
      <c r="C11" s="2" t="s">
        <v>154</v>
      </c>
      <c r="D11" s="10">
        <v>12.9490604</v>
      </c>
      <c r="E11" s="10">
        <v>57.634653399664003</v>
      </c>
      <c r="F11" s="7">
        <v>121.046160804265</v>
      </c>
      <c r="G11" t="s">
        <v>25</v>
      </c>
      <c r="H11">
        <v>9.7100000000000009</v>
      </c>
      <c r="I11">
        <v>24.22</v>
      </c>
      <c r="J11">
        <v>29.4</v>
      </c>
      <c r="K11">
        <v>18.7</v>
      </c>
      <c r="M11">
        <v>95.975326499999994</v>
      </c>
      <c r="N11">
        <v>1380</v>
      </c>
      <c r="P11">
        <v>62.726860000000002</v>
      </c>
      <c r="Q11">
        <v>36.160476699999997</v>
      </c>
      <c r="S11">
        <v>5.4779749000000004</v>
      </c>
      <c r="U11">
        <v>17.188804600000001</v>
      </c>
      <c r="V11">
        <v>11.282986599999999</v>
      </c>
      <c r="W11">
        <v>37.258590699999999</v>
      </c>
      <c r="X11">
        <v>59.3981441124265</v>
      </c>
      <c r="Y11">
        <v>79.712715099999997</v>
      </c>
      <c r="Z11">
        <v>2.5832857318807898</v>
      </c>
      <c r="AS11" t="s">
        <v>141</v>
      </c>
    </row>
    <row r="12" spans="1:45" ht="15.5" x14ac:dyDescent="0.35">
      <c r="A12" s="1">
        <v>39569</v>
      </c>
      <c r="B12">
        <v>9436</v>
      </c>
      <c r="C12" s="2" t="s">
        <v>153</v>
      </c>
      <c r="D12" s="10">
        <v>14.3443956</v>
      </c>
      <c r="E12" s="10">
        <v>56.359689618799003</v>
      </c>
      <c r="F12" s="7">
        <v>117.53456663272399</v>
      </c>
      <c r="G12" t="s">
        <v>26</v>
      </c>
      <c r="H12">
        <v>9.84</v>
      </c>
      <c r="I12">
        <v>21.01</v>
      </c>
      <c r="J12">
        <v>27.29</v>
      </c>
      <c r="K12">
        <v>16.940000000000001</v>
      </c>
      <c r="M12">
        <v>96.090751600000004</v>
      </c>
      <c r="N12">
        <v>1670</v>
      </c>
      <c r="P12">
        <v>62.470436100000001</v>
      </c>
      <c r="Q12">
        <v>34.225707999999997</v>
      </c>
      <c r="S12">
        <v>5.5828756999999998</v>
      </c>
      <c r="U12">
        <v>15.932518</v>
      </c>
      <c r="V12">
        <v>10.148756000000001</v>
      </c>
      <c r="W12">
        <v>35.309486399999997</v>
      </c>
      <c r="X12">
        <v>56.521914371588601</v>
      </c>
      <c r="Y12">
        <v>79.055740400000005</v>
      </c>
      <c r="Z12">
        <v>2.56508717375955</v>
      </c>
      <c r="AS12" t="s">
        <v>141</v>
      </c>
    </row>
    <row r="13" spans="1:45" ht="15.5" x14ac:dyDescent="0.35">
      <c r="A13" s="1">
        <v>39569</v>
      </c>
      <c r="B13">
        <v>9437</v>
      </c>
      <c r="C13" s="2" t="s">
        <v>157</v>
      </c>
      <c r="D13" s="10">
        <v>12.6639795</v>
      </c>
      <c r="E13" s="10">
        <v>55.636133703567999</v>
      </c>
      <c r="F13" s="7">
        <v>113.114251207218</v>
      </c>
      <c r="G13" t="s">
        <v>27</v>
      </c>
      <c r="H13">
        <v>9.6999999999999993</v>
      </c>
      <c r="I13">
        <v>28.63</v>
      </c>
      <c r="J13">
        <v>33.36</v>
      </c>
      <c r="K13">
        <v>17.36</v>
      </c>
      <c r="M13">
        <v>96.027763399999998</v>
      </c>
      <c r="N13">
        <v>684</v>
      </c>
      <c r="P13">
        <v>63.948616000000001</v>
      </c>
      <c r="Q13">
        <v>36.260589600000003</v>
      </c>
      <c r="S13">
        <v>5.6550570000000002</v>
      </c>
      <c r="U13">
        <v>16.052589399999999</v>
      </c>
      <c r="V13">
        <v>11.235330599999999</v>
      </c>
      <c r="W13">
        <v>35.8093529</v>
      </c>
      <c r="X13">
        <v>55.997072555878297</v>
      </c>
      <c r="Y13">
        <v>76.7158661</v>
      </c>
      <c r="Z13">
        <v>2.50072245721051</v>
      </c>
      <c r="AS13" t="s">
        <v>141</v>
      </c>
    </row>
    <row r="14" spans="1:45" ht="15.5" x14ac:dyDescent="0.35">
      <c r="A14" s="1">
        <v>39569</v>
      </c>
      <c r="B14">
        <v>9438</v>
      </c>
      <c r="C14" s="2" t="s">
        <v>156</v>
      </c>
      <c r="D14" s="10">
        <v>15.7071915</v>
      </c>
      <c r="E14" s="10">
        <v>58.978564945156002</v>
      </c>
      <c r="F14" s="7">
        <v>127.186114107313</v>
      </c>
      <c r="G14" t="s">
        <v>28</v>
      </c>
      <c r="H14">
        <v>9.83</v>
      </c>
      <c r="I14">
        <v>39.67</v>
      </c>
      <c r="J14">
        <v>42.94</v>
      </c>
      <c r="K14">
        <v>16.54</v>
      </c>
      <c r="M14">
        <v>95.785896300000005</v>
      </c>
      <c r="N14">
        <v>1206</v>
      </c>
      <c r="P14">
        <v>59.2537308</v>
      </c>
      <c r="Q14">
        <v>33.386135099999997</v>
      </c>
      <c r="S14">
        <v>5.3232999000000003</v>
      </c>
      <c r="U14">
        <v>17.281738300000001</v>
      </c>
      <c r="V14">
        <v>10.276225999999999</v>
      </c>
      <c r="W14">
        <v>36.588935900000003</v>
      </c>
      <c r="X14">
        <v>61.749590120323703</v>
      </c>
      <c r="Y14">
        <v>79.618087799999998</v>
      </c>
      <c r="Z14">
        <v>2.65247078319838</v>
      </c>
      <c r="AS14" t="s">
        <v>141</v>
      </c>
    </row>
    <row r="15" spans="1:45" ht="15.5" x14ac:dyDescent="0.35">
      <c r="A15" s="1">
        <v>39569</v>
      </c>
      <c r="B15">
        <v>9439</v>
      </c>
      <c r="C15" s="2" t="s">
        <v>155</v>
      </c>
      <c r="D15" s="10">
        <v>12.1486225</v>
      </c>
      <c r="E15" s="10">
        <v>56.360904050998002</v>
      </c>
      <c r="F15" s="7">
        <v>116.417584664854</v>
      </c>
      <c r="G15" t="s">
        <v>29</v>
      </c>
      <c r="H15">
        <v>9.83</v>
      </c>
      <c r="I15">
        <v>30.97</v>
      </c>
      <c r="J15">
        <v>35.840000000000003</v>
      </c>
      <c r="K15">
        <v>16.02</v>
      </c>
      <c r="M15">
        <v>95.138145399999999</v>
      </c>
      <c r="N15">
        <v>626</v>
      </c>
      <c r="P15">
        <v>63.1279106</v>
      </c>
      <c r="Q15">
        <v>35.773750300000003</v>
      </c>
      <c r="S15">
        <v>5.7134074999999998</v>
      </c>
      <c r="U15">
        <v>17.8537216</v>
      </c>
      <c r="V15">
        <v>11.954970400000001</v>
      </c>
      <c r="W15">
        <v>35.131286600000003</v>
      </c>
      <c r="X15">
        <v>55.650957343739499</v>
      </c>
      <c r="Y15">
        <v>78.500350999999995</v>
      </c>
      <c r="Z15">
        <v>2.5406552919769099</v>
      </c>
      <c r="AS15" t="s">
        <v>141</v>
      </c>
    </row>
    <row r="16" spans="1:45" ht="15.5" x14ac:dyDescent="0.35">
      <c r="A16" s="1">
        <v>39597</v>
      </c>
      <c r="B16">
        <v>9900</v>
      </c>
      <c r="C16" s="2" t="s">
        <v>1</v>
      </c>
      <c r="D16" s="10">
        <v>17.482120500000001</v>
      </c>
      <c r="E16" s="10">
        <v>70.791963021770002</v>
      </c>
      <c r="F16" s="7">
        <v>195.88272682103101</v>
      </c>
      <c r="G16" t="s">
        <v>42</v>
      </c>
      <c r="H16">
        <v>12.14</v>
      </c>
      <c r="I16">
        <v>58.98</v>
      </c>
      <c r="J16">
        <v>29.56</v>
      </c>
      <c r="K16">
        <v>70.459999999999994</v>
      </c>
      <c r="M16">
        <v>93.458793600000007</v>
      </c>
      <c r="N16">
        <v>-50</v>
      </c>
      <c r="P16">
        <v>46.344333599999999</v>
      </c>
      <c r="Q16">
        <v>29.601272600000001</v>
      </c>
      <c r="S16">
        <v>3.54</v>
      </c>
      <c r="U16">
        <v>25.975151100000001</v>
      </c>
      <c r="W16">
        <v>37.391136199999998</v>
      </c>
      <c r="X16">
        <v>80.681138977473594</v>
      </c>
      <c r="Y16">
        <v>85.171818299999998</v>
      </c>
      <c r="Z16">
        <v>3.4034337191041799</v>
      </c>
      <c r="AS16" t="s">
        <v>141</v>
      </c>
    </row>
    <row r="17" spans="1:45" ht="15.5" x14ac:dyDescent="0.35">
      <c r="A17" s="1">
        <v>39590</v>
      </c>
      <c r="B17">
        <v>9901</v>
      </c>
      <c r="C17" s="2" t="s">
        <v>143</v>
      </c>
      <c r="D17" s="10">
        <v>17.0923023</v>
      </c>
      <c r="E17" s="10">
        <v>62.889584449300003</v>
      </c>
      <c r="F17" s="7">
        <v>144.55311089353199</v>
      </c>
      <c r="G17" t="s">
        <v>40</v>
      </c>
      <c r="H17">
        <v>12.19</v>
      </c>
      <c r="I17">
        <v>69.989999999999995</v>
      </c>
      <c r="J17">
        <v>28.76</v>
      </c>
      <c r="K17">
        <v>76.33</v>
      </c>
      <c r="M17">
        <v>94.2765579</v>
      </c>
      <c r="N17">
        <v>-50</v>
      </c>
      <c r="P17">
        <v>52.589130400000002</v>
      </c>
      <c r="Q17">
        <v>33.3884811</v>
      </c>
      <c r="S17">
        <v>3.1031699000000001</v>
      </c>
      <c r="U17">
        <v>20.676902800000001</v>
      </c>
      <c r="W17">
        <v>32.193927799999997</v>
      </c>
      <c r="X17">
        <v>61.217836376317003</v>
      </c>
      <c r="Y17">
        <v>74.066652300000001</v>
      </c>
      <c r="Z17">
        <v>2.8271824016007399</v>
      </c>
      <c r="AS17" t="s">
        <v>141</v>
      </c>
    </row>
    <row r="18" spans="1:45" ht="15.5" x14ac:dyDescent="0.35">
      <c r="A18" s="1">
        <v>39597</v>
      </c>
      <c r="B18">
        <v>9902</v>
      </c>
      <c r="C18" s="2" t="s">
        <v>190</v>
      </c>
      <c r="D18" s="10">
        <v>16.102497100000001</v>
      </c>
      <c r="E18" s="10">
        <v>71.459076470021003</v>
      </c>
      <c r="F18" s="7">
        <v>199.372872441402</v>
      </c>
      <c r="G18" t="s">
        <v>7</v>
      </c>
      <c r="H18">
        <v>12.4</v>
      </c>
      <c r="I18">
        <v>70.760000000000005</v>
      </c>
      <c r="J18">
        <v>32.81</v>
      </c>
      <c r="K18">
        <v>71.16</v>
      </c>
      <c r="M18">
        <v>93.763679499999995</v>
      </c>
      <c r="N18">
        <v>-50</v>
      </c>
      <c r="P18">
        <v>46.088386499999999</v>
      </c>
      <c r="Q18">
        <v>30.3522015</v>
      </c>
      <c r="S18">
        <v>3.98</v>
      </c>
      <c r="U18">
        <v>28.0690536</v>
      </c>
      <c r="W18">
        <v>36.869487800000002</v>
      </c>
      <c r="X18">
        <v>79.997349874680495</v>
      </c>
      <c r="Y18">
        <v>85.452202799999995</v>
      </c>
      <c r="Z18">
        <v>3.43173527026766</v>
      </c>
      <c r="AS18" t="s">
        <v>141</v>
      </c>
    </row>
    <row r="19" spans="1:45" ht="15.5" x14ac:dyDescent="0.35">
      <c r="A19" s="1">
        <v>39590</v>
      </c>
      <c r="B19">
        <v>9903</v>
      </c>
      <c r="C19" s="2" t="s">
        <v>3</v>
      </c>
      <c r="D19" s="10">
        <v>18.952695800000001</v>
      </c>
      <c r="E19" s="10">
        <v>64.331682875648994</v>
      </c>
      <c r="F19" s="7">
        <v>154.722617734143</v>
      </c>
      <c r="G19" t="s">
        <v>8</v>
      </c>
      <c r="H19">
        <v>11.91</v>
      </c>
      <c r="I19">
        <v>93.03</v>
      </c>
      <c r="J19">
        <v>34.81</v>
      </c>
      <c r="K19">
        <v>75.38</v>
      </c>
      <c r="M19">
        <v>93.804458600000004</v>
      </c>
      <c r="N19">
        <v>531</v>
      </c>
      <c r="P19">
        <v>49.586402900000003</v>
      </c>
      <c r="Q19">
        <v>31.7165699</v>
      </c>
      <c r="S19">
        <v>2.6908189999999998</v>
      </c>
      <c r="U19">
        <v>21.9091415</v>
      </c>
      <c r="W19">
        <v>31.029571499999999</v>
      </c>
      <c r="X19">
        <v>62.576774448787397</v>
      </c>
      <c r="Y19">
        <v>75.980669899999995</v>
      </c>
      <c r="Z19">
        <v>2.9582440767305398</v>
      </c>
      <c r="AS19" t="s">
        <v>141</v>
      </c>
    </row>
    <row r="20" spans="1:45" ht="15.5" x14ac:dyDescent="0.35">
      <c r="A20" s="1">
        <v>39597</v>
      </c>
      <c r="B20">
        <v>9904</v>
      </c>
      <c r="C20" s="2" t="s">
        <v>189</v>
      </c>
      <c r="D20" s="10">
        <v>15.7731409</v>
      </c>
      <c r="E20" s="10">
        <v>71.157719592701994</v>
      </c>
      <c r="F20" s="7">
        <v>200.66962772120999</v>
      </c>
      <c r="G20" t="s">
        <v>9</v>
      </c>
      <c r="H20">
        <v>12.29</v>
      </c>
      <c r="I20">
        <v>60.76</v>
      </c>
      <c r="J20">
        <v>37.97</v>
      </c>
      <c r="K20">
        <v>57.74</v>
      </c>
      <c r="M20">
        <v>93.229309099999995</v>
      </c>
      <c r="N20">
        <v>151</v>
      </c>
      <c r="P20">
        <v>44.666225400000002</v>
      </c>
      <c r="Q20">
        <v>27.399353000000001</v>
      </c>
      <c r="S20">
        <v>2.65</v>
      </c>
      <c r="U20">
        <v>29.6845322</v>
      </c>
      <c r="W20">
        <v>36.026187899999996</v>
      </c>
      <c r="X20">
        <v>80.656441365649798</v>
      </c>
      <c r="Y20">
        <v>85.539012</v>
      </c>
      <c r="Z20">
        <v>3.46868398130063</v>
      </c>
      <c r="AS20" t="s">
        <v>141</v>
      </c>
    </row>
    <row r="21" spans="1:45" ht="15.5" x14ac:dyDescent="0.35">
      <c r="A21" s="1">
        <v>39590</v>
      </c>
      <c r="B21">
        <v>9905</v>
      </c>
      <c r="C21" s="2" t="s">
        <v>2</v>
      </c>
      <c r="D21" s="10">
        <v>18.811696999999999</v>
      </c>
      <c r="E21" s="10">
        <v>65.453696389580998</v>
      </c>
      <c r="F21" s="7">
        <v>160.48311392031201</v>
      </c>
      <c r="G21" t="s">
        <v>10</v>
      </c>
      <c r="H21">
        <v>12.85</v>
      </c>
      <c r="I21">
        <v>90.28</v>
      </c>
      <c r="J21">
        <v>38.590000000000003</v>
      </c>
      <c r="K21">
        <v>71.489999999999995</v>
      </c>
      <c r="M21">
        <v>94.085678099999996</v>
      </c>
      <c r="N21">
        <v>214</v>
      </c>
      <c r="P21">
        <v>50.000850700000001</v>
      </c>
      <c r="Q21">
        <v>31.891847599999998</v>
      </c>
      <c r="S21">
        <v>2.7419495999999999</v>
      </c>
      <c r="U21">
        <v>22.140487700000001</v>
      </c>
      <c r="W21">
        <v>32.5076027</v>
      </c>
      <c r="X21">
        <v>65.014099250115393</v>
      </c>
      <c r="Y21">
        <v>77.557183800000004</v>
      </c>
      <c r="Z21">
        <v>3.01578430264796</v>
      </c>
      <c r="AS21" t="s">
        <v>141</v>
      </c>
    </row>
    <row r="22" spans="1:45" ht="15.5" x14ac:dyDescent="0.35">
      <c r="A22" s="1">
        <v>39597</v>
      </c>
      <c r="B22">
        <v>9906</v>
      </c>
      <c r="C22" s="2"/>
      <c r="D22" s="10">
        <v>19.800382599999999</v>
      </c>
      <c r="E22" s="10">
        <v>69.038866917923002</v>
      </c>
      <c r="F22" s="7">
        <v>185.88818297127301</v>
      </c>
      <c r="G22" t="s">
        <v>11</v>
      </c>
      <c r="H22">
        <v>12.65</v>
      </c>
      <c r="I22">
        <v>53.07</v>
      </c>
      <c r="J22">
        <v>32.659999999999997</v>
      </c>
      <c r="K22">
        <v>62.3</v>
      </c>
      <c r="M22">
        <v>92.307060199999995</v>
      </c>
      <c r="N22">
        <v>-50</v>
      </c>
      <c r="P22">
        <v>46.476154299999997</v>
      </c>
      <c r="Q22">
        <v>28.367425900000001</v>
      </c>
      <c r="S22">
        <v>6.31</v>
      </c>
      <c r="U22">
        <v>24.7053528</v>
      </c>
      <c r="W22">
        <v>34.792232499999997</v>
      </c>
      <c r="X22">
        <v>74.860394591641196</v>
      </c>
      <c r="Y22">
        <v>83.186768799999996</v>
      </c>
      <c r="Z22">
        <v>3.3117934181406601</v>
      </c>
      <c r="AS22" t="s">
        <v>141</v>
      </c>
    </row>
    <row r="23" spans="1:45" ht="15.5" x14ac:dyDescent="0.35">
      <c r="A23" s="1">
        <v>39590</v>
      </c>
      <c r="B23">
        <v>9907</v>
      </c>
      <c r="C23" s="2"/>
      <c r="D23" s="10">
        <v>15.1520119</v>
      </c>
      <c r="E23" s="10">
        <v>66.284965416370994</v>
      </c>
      <c r="F23" s="7">
        <v>164.08585816001201</v>
      </c>
      <c r="G23" t="s">
        <v>12</v>
      </c>
      <c r="H23">
        <v>11.75</v>
      </c>
      <c r="I23">
        <v>49.47</v>
      </c>
      <c r="J23">
        <v>27.59</v>
      </c>
      <c r="K23">
        <v>67.98</v>
      </c>
      <c r="M23">
        <v>93.537284900000003</v>
      </c>
      <c r="N23">
        <v>-50</v>
      </c>
      <c r="P23">
        <v>56.922481500000004</v>
      </c>
      <c r="Q23">
        <v>33.681312599999998</v>
      </c>
      <c r="S23">
        <v>2.5255131999999998</v>
      </c>
      <c r="U23">
        <v>19.866348299999999</v>
      </c>
      <c r="W23">
        <v>41.2897453</v>
      </c>
      <c r="X23">
        <v>72.5367977852476</v>
      </c>
      <c r="Y23">
        <v>80.112020799999996</v>
      </c>
      <c r="Z23">
        <v>3.04481724127095</v>
      </c>
      <c r="AS23" t="s">
        <v>141</v>
      </c>
    </row>
    <row r="24" spans="1:45" ht="15.5" x14ac:dyDescent="0.35">
      <c r="A24" s="1">
        <v>39590</v>
      </c>
      <c r="B24">
        <v>9908</v>
      </c>
      <c r="C24" s="2" t="s">
        <v>0</v>
      </c>
      <c r="D24" s="10">
        <v>17.217145899999998</v>
      </c>
      <c r="E24" s="10">
        <v>67.155939439129995</v>
      </c>
      <c r="F24" s="7">
        <v>172.34214765557701</v>
      </c>
      <c r="G24" t="s">
        <v>35</v>
      </c>
      <c r="H24">
        <v>13.48</v>
      </c>
      <c r="I24">
        <v>95.56</v>
      </c>
      <c r="J24">
        <v>34.090000000000003</v>
      </c>
      <c r="K24">
        <v>78.430000000000007</v>
      </c>
      <c r="M24">
        <v>93.9870758</v>
      </c>
      <c r="N24">
        <v>-50</v>
      </c>
      <c r="P24">
        <v>45.7668648</v>
      </c>
      <c r="Q24">
        <v>30.342666600000001</v>
      </c>
      <c r="S24">
        <v>2.7127523</v>
      </c>
      <c r="U24">
        <v>25.122718800000001</v>
      </c>
      <c r="W24">
        <v>33.127510100000002</v>
      </c>
      <c r="X24">
        <v>72.383175567665305</v>
      </c>
      <c r="Y24">
        <v>79.875400099999993</v>
      </c>
      <c r="Z24">
        <v>3.1565464408177801</v>
      </c>
      <c r="AS24" t="s">
        <v>141</v>
      </c>
    </row>
    <row r="25" spans="1:45" ht="15.5" x14ac:dyDescent="0.35">
      <c r="A25" s="1">
        <v>39590</v>
      </c>
      <c r="B25">
        <v>9909</v>
      </c>
      <c r="C25" s="2" t="s">
        <v>5</v>
      </c>
      <c r="D25" s="10">
        <v>16.500879300000001</v>
      </c>
      <c r="E25" s="10">
        <v>55.734617059267997</v>
      </c>
      <c r="F25" s="7">
        <v>109.781276188112</v>
      </c>
      <c r="G25" t="s">
        <v>37</v>
      </c>
      <c r="H25">
        <v>12.98</v>
      </c>
      <c r="I25">
        <v>85.01</v>
      </c>
      <c r="J25">
        <v>32.840000000000003</v>
      </c>
      <c r="K25">
        <v>76.64</v>
      </c>
      <c r="M25">
        <v>95.854736299999999</v>
      </c>
      <c r="N25">
        <v>151</v>
      </c>
      <c r="P25">
        <v>51.027778599999998</v>
      </c>
      <c r="Q25">
        <v>35.376606000000002</v>
      </c>
      <c r="S25">
        <v>4.3145432000000001</v>
      </c>
      <c r="U25">
        <v>19.197296099999999</v>
      </c>
      <c r="W25">
        <v>24.682113600000001</v>
      </c>
      <c r="X25">
        <v>48.369955105198301</v>
      </c>
      <c r="Y25">
        <v>64.382043300000007</v>
      </c>
      <c r="Z25">
        <v>2.42274867642467</v>
      </c>
      <c r="AS25" t="s">
        <v>141</v>
      </c>
    </row>
    <row r="26" spans="1:45" ht="15.5" x14ac:dyDescent="0.35">
      <c r="A26" s="1">
        <v>39590</v>
      </c>
      <c r="B26">
        <v>9910</v>
      </c>
      <c r="C26" s="2" t="s">
        <v>191</v>
      </c>
      <c r="D26" s="10">
        <v>17.560583099999999</v>
      </c>
      <c r="E26" s="10">
        <v>69.213717677294994</v>
      </c>
      <c r="F26" s="7">
        <v>183.566579313083</v>
      </c>
      <c r="G26" t="s">
        <v>13</v>
      </c>
      <c r="H26">
        <v>12.11</v>
      </c>
      <c r="I26">
        <v>88.97</v>
      </c>
      <c r="J26">
        <v>28.16</v>
      </c>
      <c r="K26">
        <v>81.96</v>
      </c>
      <c r="M26">
        <v>93.849769600000002</v>
      </c>
      <c r="N26">
        <v>-50</v>
      </c>
      <c r="P26">
        <v>47.204021500000003</v>
      </c>
      <c r="Q26">
        <v>31.2059879</v>
      </c>
      <c r="S26">
        <v>2.6238058</v>
      </c>
      <c r="U26">
        <v>24.925361599999999</v>
      </c>
      <c r="W26">
        <v>35.988883999999999</v>
      </c>
      <c r="X26">
        <v>76.241139751196798</v>
      </c>
      <c r="Y26">
        <v>82.828807800000007</v>
      </c>
      <c r="Z26">
        <v>3.2621696989000202</v>
      </c>
      <c r="AS26" t="s">
        <v>141</v>
      </c>
    </row>
    <row r="27" spans="1:45" ht="15.5" x14ac:dyDescent="0.35">
      <c r="A27" s="1">
        <v>39590</v>
      </c>
      <c r="B27">
        <v>9911</v>
      </c>
      <c r="C27" s="2" t="s">
        <v>4</v>
      </c>
      <c r="D27" s="10">
        <v>17.827877000000001</v>
      </c>
      <c r="E27" s="10">
        <v>62.570742804839</v>
      </c>
      <c r="F27" s="7">
        <v>141.245879439692</v>
      </c>
      <c r="G27" t="s">
        <v>14</v>
      </c>
      <c r="H27">
        <v>12.36</v>
      </c>
      <c r="I27">
        <v>93.04</v>
      </c>
      <c r="J27">
        <v>35.74</v>
      </c>
      <c r="K27">
        <v>74.87</v>
      </c>
      <c r="M27">
        <v>94.830932599999997</v>
      </c>
      <c r="N27">
        <v>-50</v>
      </c>
      <c r="P27">
        <v>54.005836500000001</v>
      </c>
      <c r="Q27">
        <v>34.301490800000003</v>
      </c>
      <c r="S27">
        <v>3.5029311000000001</v>
      </c>
      <c r="U27">
        <v>18.768699600000001</v>
      </c>
      <c r="W27">
        <v>33.153816200000001</v>
      </c>
      <c r="X27">
        <v>61.389320763506703</v>
      </c>
      <c r="Y27">
        <v>73.862808599999994</v>
      </c>
      <c r="Z27">
        <v>2.77657614282607</v>
      </c>
      <c r="AS27" t="s">
        <v>141</v>
      </c>
    </row>
    <row r="28" spans="1:45" ht="15.5" x14ac:dyDescent="0.35">
      <c r="A28" s="1">
        <v>39590</v>
      </c>
      <c r="B28">
        <v>9912</v>
      </c>
      <c r="C28" s="2"/>
      <c r="D28" s="10">
        <v>13.230871199999999</v>
      </c>
      <c r="E28" s="10">
        <v>61.537029323749998</v>
      </c>
      <c r="F28" s="7">
        <v>135.792607417325</v>
      </c>
      <c r="G28" t="s">
        <v>15</v>
      </c>
      <c r="H28">
        <v>11.88</v>
      </c>
      <c r="I28">
        <v>68.680000000000007</v>
      </c>
      <c r="J28">
        <v>28.54</v>
      </c>
      <c r="K28">
        <v>75.739999999999995</v>
      </c>
      <c r="M28">
        <v>93.4943466</v>
      </c>
      <c r="N28">
        <v>-50</v>
      </c>
      <c r="P28">
        <v>58.912067399999998</v>
      </c>
      <c r="Q28">
        <v>37.492324799999999</v>
      </c>
      <c r="S28">
        <v>2.5291047</v>
      </c>
      <c r="U28">
        <v>19.3989105</v>
      </c>
      <c r="W28">
        <v>37.354396800000004</v>
      </c>
      <c r="X28">
        <v>63.407037723480101</v>
      </c>
      <c r="Y28">
        <v>73.509367699999999</v>
      </c>
      <c r="Z28">
        <v>2.7142179100746402</v>
      </c>
      <c r="AS28" t="s">
        <v>141</v>
      </c>
    </row>
    <row r="29" spans="1:45" ht="15.5" x14ac:dyDescent="0.35">
      <c r="A29" s="1">
        <v>39590</v>
      </c>
      <c r="B29">
        <v>9913</v>
      </c>
      <c r="C29" s="2"/>
      <c r="D29" s="10">
        <v>14.57897</v>
      </c>
      <c r="E29" s="10">
        <v>65.379753415707</v>
      </c>
      <c r="F29" s="7">
        <v>162.173116231476</v>
      </c>
      <c r="G29" t="s">
        <v>16</v>
      </c>
      <c r="H29">
        <v>12.51</v>
      </c>
      <c r="I29">
        <v>62.45</v>
      </c>
      <c r="J29">
        <v>34.19</v>
      </c>
      <c r="K29">
        <v>65.28</v>
      </c>
      <c r="M29">
        <v>94.010093699999999</v>
      </c>
      <c r="N29">
        <v>341</v>
      </c>
      <c r="P29">
        <v>54.021930699999999</v>
      </c>
      <c r="Q29">
        <v>32.189910900000001</v>
      </c>
      <c r="S29">
        <v>3.4855274999999999</v>
      </c>
      <c r="U29">
        <v>25.452674900000002</v>
      </c>
      <c r="W29">
        <v>34.930881499999998</v>
      </c>
      <c r="X29">
        <v>64.6605573835961</v>
      </c>
      <c r="Y29">
        <v>78.151456699999997</v>
      </c>
      <c r="Z29">
        <v>3.0509893742853098</v>
      </c>
      <c r="AS29" t="s">
        <v>141</v>
      </c>
    </row>
    <row r="30" spans="1:45" ht="15.5" x14ac:dyDescent="0.35">
      <c r="A30" s="1">
        <v>39597</v>
      </c>
      <c r="B30">
        <v>9914</v>
      </c>
      <c r="C30" s="2" t="s">
        <v>186</v>
      </c>
      <c r="D30" s="10">
        <v>18.785966899999998</v>
      </c>
      <c r="E30" s="10">
        <v>73.833504485025998</v>
      </c>
      <c r="F30" s="7">
        <v>212.80812645043301</v>
      </c>
      <c r="G30" t="s">
        <v>17</v>
      </c>
      <c r="H30">
        <v>12.51</v>
      </c>
      <c r="I30">
        <v>98.75</v>
      </c>
      <c r="J30">
        <v>45.06</v>
      </c>
      <c r="K30">
        <v>67.040000000000006</v>
      </c>
      <c r="M30">
        <v>91.418632500000001</v>
      </c>
      <c r="N30">
        <v>-50</v>
      </c>
      <c r="P30">
        <v>38.085079200000003</v>
      </c>
      <c r="Q30">
        <v>32.29</v>
      </c>
      <c r="S30">
        <v>12.84</v>
      </c>
      <c r="U30">
        <v>31.769920299999999</v>
      </c>
      <c r="W30">
        <v>34.8402557</v>
      </c>
      <c r="X30">
        <v>91.480066293258503</v>
      </c>
      <c r="Y30">
        <v>89.512062999999998</v>
      </c>
      <c r="Z30">
        <v>3.5451926244015501</v>
      </c>
      <c r="AS30" t="s">
        <v>141</v>
      </c>
    </row>
    <row r="31" spans="1:45" ht="15.5" x14ac:dyDescent="0.35">
      <c r="A31" s="1">
        <v>39597</v>
      </c>
      <c r="B31">
        <v>9915</v>
      </c>
      <c r="C31" s="2" t="s">
        <v>188</v>
      </c>
      <c r="D31" s="10">
        <v>18.505292900000001</v>
      </c>
      <c r="E31" s="10">
        <v>65.543843699424997</v>
      </c>
      <c r="F31" s="7">
        <v>160.954719900936</v>
      </c>
      <c r="G31" t="s">
        <v>18</v>
      </c>
      <c r="H31">
        <v>12.18</v>
      </c>
      <c r="I31">
        <v>72.540000000000006</v>
      </c>
      <c r="J31">
        <v>37.549999999999997</v>
      </c>
      <c r="K31">
        <v>65.03</v>
      </c>
      <c r="M31">
        <v>93.065811199999999</v>
      </c>
      <c r="N31">
        <v>151</v>
      </c>
      <c r="P31">
        <v>52.539726299999998</v>
      </c>
      <c r="Q31">
        <v>31.906475100000002</v>
      </c>
      <c r="S31">
        <v>8.68</v>
      </c>
      <c r="U31">
        <v>19.269348099999998</v>
      </c>
      <c r="W31">
        <v>37.839199100000002</v>
      </c>
      <c r="X31">
        <v>72.020167908640204</v>
      </c>
      <c r="Y31">
        <v>79.4097869</v>
      </c>
      <c r="Z31">
        <v>3.02048665906799</v>
      </c>
      <c r="AS31" t="s">
        <v>141</v>
      </c>
    </row>
    <row r="32" spans="1:45" ht="15.5" x14ac:dyDescent="0.35">
      <c r="A32" s="1">
        <v>39597</v>
      </c>
      <c r="B32">
        <v>9916</v>
      </c>
      <c r="C32" s="2" t="s">
        <v>187</v>
      </c>
      <c r="D32" s="10">
        <v>19.704431499999998</v>
      </c>
      <c r="E32" s="10">
        <v>66.422099528667005</v>
      </c>
      <c r="F32" s="7">
        <v>166.52265580464999</v>
      </c>
      <c r="G32" t="s">
        <v>19</v>
      </c>
      <c r="H32">
        <v>12.23</v>
      </c>
      <c r="I32">
        <v>79.03</v>
      </c>
      <c r="J32">
        <v>32.049999999999997</v>
      </c>
      <c r="K32">
        <v>74.92</v>
      </c>
      <c r="M32">
        <v>92.682708700000006</v>
      </c>
      <c r="N32">
        <v>595</v>
      </c>
      <c r="P32">
        <v>51.178554499999997</v>
      </c>
      <c r="Q32">
        <v>31.479063</v>
      </c>
      <c r="S32">
        <v>4.75</v>
      </c>
      <c r="U32">
        <v>20.5836182</v>
      </c>
      <c r="W32">
        <v>36.6389961</v>
      </c>
      <c r="X32">
        <v>71.590525480746095</v>
      </c>
      <c r="Y32">
        <v>80.528503200000003</v>
      </c>
      <c r="Z32">
        <v>3.0836554112734702</v>
      </c>
      <c r="AS32" t="s">
        <v>141</v>
      </c>
    </row>
    <row r="83" spans="2:2" ht="15.5" x14ac:dyDescent="0.35">
      <c r="B83" s="2"/>
    </row>
  </sheetData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R48"/>
  <sheetViews>
    <sheetView workbookViewId="0">
      <selection activeCell="I5" sqref="I5"/>
    </sheetView>
  </sheetViews>
  <sheetFormatPr defaultColWidth="11.07421875" defaultRowHeight="13.5" x14ac:dyDescent="0.3"/>
  <cols>
    <col min="4" max="4" width="20" customWidth="1"/>
  </cols>
  <sheetData>
    <row r="4" spans="4:18" x14ac:dyDescent="0.3">
      <c r="I4" t="s">
        <v>158</v>
      </c>
    </row>
    <row r="5" spans="4:18" ht="15.5" x14ac:dyDescent="0.35">
      <c r="D5" s="2" t="s">
        <v>160</v>
      </c>
      <c r="E5" s="2">
        <v>23</v>
      </c>
      <c r="F5" t="s">
        <v>175</v>
      </c>
      <c r="G5" s="2">
        <v>15</v>
      </c>
      <c r="H5" t="s">
        <v>180</v>
      </c>
      <c r="J5" s="4">
        <f>E5*1100/G5</f>
        <v>1686.6666666666667</v>
      </c>
      <c r="L5" s="2">
        <v>9914</v>
      </c>
      <c r="M5" s="3">
        <v>39485</v>
      </c>
      <c r="P5" t="s">
        <v>177</v>
      </c>
      <c r="Q5" t="s">
        <v>178</v>
      </c>
      <c r="R5" t="s">
        <v>179</v>
      </c>
    </row>
    <row r="6" spans="4:18" ht="15.5" x14ac:dyDescent="0.35">
      <c r="D6" s="2" t="s">
        <v>161</v>
      </c>
      <c r="E6" s="2">
        <v>32</v>
      </c>
      <c r="F6" t="s">
        <v>175</v>
      </c>
      <c r="G6" s="2">
        <v>7.5</v>
      </c>
      <c r="H6" t="s">
        <v>180</v>
      </c>
      <c r="J6" s="4">
        <f t="shared" ref="J6:J19" si="0">E6*1100/G6</f>
        <v>4693.333333333333</v>
      </c>
      <c r="L6" s="2">
        <v>9916</v>
      </c>
      <c r="M6" s="3">
        <v>39526</v>
      </c>
    </row>
    <row r="7" spans="4:18" ht="15.5" x14ac:dyDescent="0.35">
      <c r="D7" s="2" t="s">
        <v>162</v>
      </c>
      <c r="E7" s="2">
        <v>27</v>
      </c>
      <c r="F7" t="s">
        <v>175</v>
      </c>
      <c r="G7" s="2">
        <v>7.5</v>
      </c>
      <c r="H7" t="s">
        <v>180</v>
      </c>
      <c r="J7" s="4">
        <f t="shared" si="0"/>
        <v>3960</v>
      </c>
      <c r="L7" s="2">
        <v>9915</v>
      </c>
      <c r="M7" s="3">
        <v>39526</v>
      </c>
    </row>
    <row r="8" spans="4:18" ht="15.5" x14ac:dyDescent="0.35">
      <c r="D8" s="2" t="s">
        <v>163</v>
      </c>
      <c r="E8" s="2">
        <v>11</v>
      </c>
      <c r="F8" t="s">
        <v>175</v>
      </c>
      <c r="G8" s="2">
        <v>7.5</v>
      </c>
      <c r="H8" t="s">
        <v>180</v>
      </c>
      <c r="J8" s="4">
        <f t="shared" si="0"/>
        <v>1613.3333333333333</v>
      </c>
      <c r="L8" s="2">
        <v>9904</v>
      </c>
      <c r="M8" s="3">
        <v>39527</v>
      </c>
    </row>
    <row r="9" spans="4:18" ht="15.5" x14ac:dyDescent="0.35">
      <c r="D9" s="2" t="s">
        <v>164</v>
      </c>
      <c r="E9" s="2">
        <v>15</v>
      </c>
      <c r="F9" t="s">
        <v>175</v>
      </c>
      <c r="G9" s="2">
        <v>7.5</v>
      </c>
      <c r="H9" t="s">
        <v>180</v>
      </c>
      <c r="J9" s="4">
        <f t="shared" si="0"/>
        <v>2200</v>
      </c>
      <c r="L9" s="2">
        <v>9902</v>
      </c>
      <c r="M9" s="3">
        <v>39527</v>
      </c>
    </row>
    <row r="10" spans="4:18" ht="15.5" x14ac:dyDescent="0.35">
      <c r="D10" s="2" t="s">
        <v>165</v>
      </c>
      <c r="E10" s="2">
        <v>33</v>
      </c>
      <c r="F10" t="s">
        <v>175</v>
      </c>
      <c r="G10" s="2">
        <v>8</v>
      </c>
      <c r="H10" t="s">
        <v>180</v>
      </c>
      <c r="J10" s="4">
        <f t="shared" si="0"/>
        <v>4537.5</v>
      </c>
      <c r="L10" s="2">
        <v>9910</v>
      </c>
      <c r="M10" s="3">
        <v>39527</v>
      </c>
    </row>
    <row r="11" spans="4:18" ht="15.5" x14ac:dyDescent="0.35">
      <c r="D11" s="2" t="s">
        <v>166</v>
      </c>
      <c r="E11" s="2">
        <v>18</v>
      </c>
      <c r="F11" t="s">
        <v>175</v>
      </c>
      <c r="G11" s="2">
        <v>6</v>
      </c>
      <c r="H11" t="s">
        <v>180</v>
      </c>
      <c r="J11" s="4">
        <f t="shared" si="0"/>
        <v>3300</v>
      </c>
      <c r="L11" s="2">
        <v>9908</v>
      </c>
      <c r="M11" s="3">
        <v>39527</v>
      </c>
    </row>
    <row r="12" spans="4:18" ht="15.5" x14ac:dyDescent="0.35">
      <c r="D12" s="2" t="s">
        <v>167</v>
      </c>
      <c r="E12" s="2">
        <v>4</v>
      </c>
      <c r="F12" t="s">
        <v>175</v>
      </c>
      <c r="G12" s="2">
        <v>2</v>
      </c>
      <c r="H12" t="s">
        <v>180</v>
      </c>
      <c r="J12" s="4">
        <f t="shared" si="0"/>
        <v>2200</v>
      </c>
      <c r="L12" s="2">
        <v>9900</v>
      </c>
      <c r="M12" s="3">
        <v>39527</v>
      </c>
    </row>
    <row r="13" spans="4:18" ht="15.5" x14ac:dyDescent="0.35">
      <c r="J13" s="4"/>
      <c r="M13" s="2" t="s">
        <v>168</v>
      </c>
    </row>
    <row r="14" spans="4:18" ht="15.5" x14ac:dyDescent="0.35">
      <c r="D14" s="2" t="s">
        <v>162</v>
      </c>
      <c r="J14" s="4"/>
      <c r="M14" s="3">
        <v>39557</v>
      </c>
      <c r="O14" s="2" t="s">
        <v>181</v>
      </c>
      <c r="P14" t="s">
        <v>182</v>
      </c>
      <c r="Q14" t="s">
        <v>183</v>
      </c>
    </row>
    <row r="15" spans="4:18" ht="15.5" x14ac:dyDescent="0.35">
      <c r="D15" s="2" t="s">
        <v>163</v>
      </c>
      <c r="E15" s="2">
        <v>11</v>
      </c>
      <c r="F15" t="s">
        <v>175</v>
      </c>
      <c r="G15" s="2">
        <v>7.5</v>
      </c>
      <c r="H15" t="s">
        <v>180</v>
      </c>
      <c r="J15" s="4">
        <f t="shared" si="0"/>
        <v>1613.3333333333333</v>
      </c>
      <c r="L15" s="2">
        <v>9905</v>
      </c>
      <c r="M15" s="3">
        <v>39557</v>
      </c>
    </row>
    <row r="16" spans="4:18" ht="15.5" x14ac:dyDescent="0.35">
      <c r="D16" s="2" t="s">
        <v>164</v>
      </c>
      <c r="E16" s="2">
        <v>7</v>
      </c>
      <c r="F16" t="s">
        <v>175</v>
      </c>
      <c r="G16" s="2">
        <v>7.5</v>
      </c>
      <c r="H16" t="s">
        <v>180</v>
      </c>
      <c r="J16" s="4">
        <f t="shared" si="0"/>
        <v>1026.6666666666667</v>
      </c>
      <c r="L16" s="2">
        <v>9903</v>
      </c>
      <c r="M16" s="3">
        <v>39557</v>
      </c>
    </row>
    <row r="17" spans="3:13" ht="15.5" x14ac:dyDescent="0.35">
      <c r="D17" s="2" t="s">
        <v>165</v>
      </c>
      <c r="E17" s="2">
        <v>14</v>
      </c>
      <c r="F17" t="s">
        <v>175</v>
      </c>
      <c r="G17" s="2">
        <v>8</v>
      </c>
      <c r="H17" t="s">
        <v>180</v>
      </c>
      <c r="J17" s="4">
        <f t="shared" si="0"/>
        <v>1925</v>
      </c>
      <c r="L17" s="2">
        <v>9911</v>
      </c>
      <c r="M17" s="3">
        <v>39557</v>
      </c>
    </row>
    <row r="18" spans="3:13" ht="15.5" x14ac:dyDescent="0.35">
      <c r="D18" s="2" t="s">
        <v>166</v>
      </c>
      <c r="E18" s="2">
        <v>15</v>
      </c>
      <c r="F18" t="s">
        <v>175</v>
      </c>
      <c r="G18" s="2">
        <v>6</v>
      </c>
      <c r="H18" t="s">
        <v>180</v>
      </c>
      <c r="J18" s="4">
        <f t="shared" si="0"/>
        <v>2750</v>
      </c>
      <c r="L18" s="2">
        <v>9909</v>
      </c>
      <c r="M18" s="3">
        <v>39557</v>
      </c>
    </row>
    <row r="19" spans="3:13" ht="15.5" x14ac:dyDescent="0.35">
      <c r="D19" s="2" t="s">
        <v>167</v>
      </c>
      <c r="E19" s="2">
        <v>3</v>
      </c>
      <c r="F19" t="s">
        <v>175</v>
      </c>
      <c r="G19" s="2">
        <v>2</v>
      </c>
      <c r="H19" t="s">
        <v>180</v>
      </c>
      <c r="J19" s="4">
        <f t="shared" si="0"/>
        <v>1650</v>
      </c>
      <c r="L19" s="2">
        <v>9901</v>
      </c>
      <c r="M19" s="3">
        <v>39557</v>
      </c>
    </row>
    <row r="20" spans="3:13" ht="15.5" x14ac:dyDescent="0.35">
      <c r="D20" s="2"/>
      <c r="E20" s="2"/>
      <c r="G20" s="2"/>
      <c r="J20" s="4"/>
      <c r="L20" s="2"/>
      <c r="M20" s="3"/>
    </row>
    <row r="21" spans="3:13" ht="15.5" x14ac:dyDescent="0.35">
      <c r="C21" t="s">
        <v>184</v>
      </c>
      <c r="D21" s="2" t="s">
        <v>185</v>
      </c>
      <c r="E21" s="2"/>
      <c r="G21" s="2"/>
      <c r="J21" s="4">
        <f>J5+J7</f>
        <v>5646.666666666667</v>
      </c>
      <c r="L21" s="2"/>
      <c r="M21" s="3"/>
    </row>
    <row r="22" spans="3:13" ht="15.5" x14ac:dyDescent="0.35">
      <c r="D22" s="2" t="s">
        <v>161</v>
      </c>
      <c r="E22" s="2"/>
      <c r="G22" s="2"/>
      <c r="J22" s="4">
        <f>J6</f>
        <v>4693.333333333333</v>
      </c>
      <c r="L22" s="2"/>
      <c r="M22" s="3"/>
    </row>
    <row r="23" spans="3:13" ht="15.5" x14ac:dyDescent="0.35">
      <c r="D23" s="2" t="s">
        <v>164</v>
      </c>
      <c r="E23" s="2"/>
      <c r="G23" s="2"/>
      <c r="J23" s="4">
        <f>J9+J16</f>
        <v>3226.666666666667</v>
      </c>
      <c r="L23" s="2"/>
      <c r="M23" s="3"/>
    </row>
    <row r="24" spans="3:13" ht="15.5" x14ac:dyDescent="0.35">
      <c r="D24" s="2" t="s">
        <v>163</v>
      </c>
      <c r="G24" s="2"/>
      <c r="J24" s="4">
        <f>J8+J15</f>
        <v>3226.6666666666665</v>
      </c>
      <c r="L24" s="2"/>
      <c r="M24" s="3"/>
    </row>
    <row r="25" spans="3:13" ht="15.5" x14ac:dyDescent="0.35">
      <c r="D25" s="2" t="s">
        <v>165</v>
      </c>
      <c r="E25" s="2"/>
      <c r="G25" s="2"/>
      <c r="J25" s="4">
        <f>J10+J17</f>
        <v>6462.5</v>
      </c>
      <c r="L25" s="2"/>
      <c r="M25" s="3"/>
    </row>
    <row r="26" spans="3:13" ht="15.5" x14ac:dyDescent="0.35">
      <c r="D26" s="2" t="s">
        <v>166</v>
      </c>
      <c r="E26" s="2"/>
      <c r="G26" s="2"/>
      <c r="J26" s="4">
        <f t="shared" ref="J26:J27" si="1">J11+J18</f>
        <v>6050</v>
      </c>
      <c r="L26" s="2"/>
      <c r="M26" s="3"/>
    </row>
    <row r="27" spans="3:13" ht="15.5" x14ac:dyDescent="0.35">
      <c r="C27" s="2"/>
      <c r="D27" s="2" t="s">
        <v>167</v>
      </c>
      <c r="J27" s="4">
        <f t="shared" si="1"/>
        <v>3850</v>
      </c>
    </row>
    <row r="28" spans="3:13" ht="15.5" x14ac:dyDescent="0.35">
      <c r="C28" s="2"/>
      <c r="D28" s="2"/>
      <c r="J28" s="4"/>
    </row>
    <row r="29" spans="3:13" ht="15.5" x14ac:dyDescent="0.35">
      <c r="C29" s="2" t="s">
        <v>169</v>
      </c>
    </row>
    <row r="30" spans="3:13" ht="15.5" x14ac:dyDescent="0.35">
      <c r="D30" s="3">
        <v>39483</v>
      </c>
      <c r="G30" s="2" t="s">
        <v>170</v>
      </c>
      <c r="L30" s="2" t="s">
        <v>171</v>
      </c>
    </row>
    <row r="31" spans="3:13" ht="15.5" x14ac:dyDescent="0.35">
      <c r="D31" s="2" t="s">
        <v>162</v>
      </c>
      <c r="E31" s="2">
        <v>142</v>
      </c>
      <c r="F31" t="s">
        <v>176</v>
      </c>
      <c r="G31" s="2" t="s">
        <v>172</v>
      </c>
      <c r="J31">
        <f>E31*96</f>
        <v>13632</v>
      </c>
      <c r="L31" s="2">
        <v>7141</v>
      </c>
    </row>
    <row r="32" spans="3:13" ht="15.5" x14ac:dyDescent="0.35">
      <c r="D32" s="2" t="s">
        <v>161</v>
      </c>
      <c r="E32" s="2">
        <v>135</v>
      </c>
      <c r="F32" t="s">
        <v>176</v>
      </c>
      <c r="G32" s="2" t="s">
        <v>172</v>
      </c>
      <c r="J32">
        <f>E32*96</f>
        <v>12960</v>
      </c>
      <c r="L32" s="2">
        <v>7140</v>
      </c>
    </row>
    <row r="33" spans="3:12" ht="15.5" x14ac:dyDescent="0.35">
      <c r="C33" s="2"/>
    </row>
    <row r="34" spans="3:12" ht="15.5" x14ac:dyDescent="0.35">
      <c r="D34" s="3">
        <v>39525</v>
      </c>
      <c r="G34" s="2" t="s">
        <v>173</v>
      </c>
      <c r="L34" s="2" t="s">
        <v>171</v>
      </c>
    </row>
    <row r="35" spans="3:12" ht="15.5" x14ac:dyDescent="0.35">
      <c r="D35" s="2" t="s">
        <v>160</v>
      </c>
      <c r="E35" s="2">
        <v>269</v>
      </c>
      <c r="F35" t="s">
        <v>176</v>
      </c>
      <c r="G35" s="2" t="s">
        <v>174</v>
      </c>
      <c r="J35">
        <f t="shared" ref="J35:J41" si="2">E35*96/3</f>
        <v>8608</v>
      </c>
      <c r="L35" s="2">
        <v>8145</v>
      </c>
    </row>
    <row r="36" spans="3:12" ht="15.5" x14ac:dyDescent="0.35">
      <c r="D36" s="2" t="s">
        <v>161</v>
      </c>
      <c r="E36" s="2">
        <v>442</v>
      </c>
      <c r="F36" t="s">
        <v>176</v>
      </c>
      <c r="G36" s="2" t="s">
        <v>174</v>
      </c>
      <c r="J36">
        <f t="shared" si="2"/>
        <v>14144</v>
      </c>
      <c r="L36" s="2">
        <v>8146</v>
      </c>
    </row>
    <row r="37" spans="3:12" ht="15.5" x14ac:dyDescent="0.35">
      <c r="D37" s="2" t="s">
        <v>163</v>
      </c>
      <c r="E37" s="2">
        <v>208</v>
      </c>
      <c r="F37" t="s">
        <v>176</v>
      </c>
      <c r="G37" s="2" t="s">
        <v>174</v>
      </c>
      <c r="J37">
        <f t="shared" si="2"/>
        <v>6656</v>
      </c>
      <c r="L37" s="2">
        <v>8148</v>
      </c>
    </row>
    <row r="38" spans="3:12" ht="15.5" x14ac:dyDescent="0.35">
      <c r="D38" s="2" t="s">
        <v>164</v>
      </c>
      <c r="E38" s="2">
        <v>192</v>
      </c>
      <c r="F38" t="s">
        <v>176</v>
      </c>
      <c r="G38" s="2" t="s">
        <v>174</v>
      </c>
      <c r="J38">
        <f t="shared" si="2"/>
        <v>6144</v>
      </c>
      <c r="L38" s="2">
        <v>8147</v>
      </c>
    </row>
    <row r="39" spans="3:12" ht="15.5" x14ac:dyDescent="0.35">
      <c r="D39" s="2" t="s">
        <v>165</v>
      </c>
      <c r="E39" s="2">
        <v>205</v>
      </c>
      <c r="F39" t="s">
        <v>176</v>
      </c>
      <c r="G39" s="2" t="s">
        <v>174</v>
      </c>
      <c r="J39">
        <f t="shared" si="2"/>
        <v>6560</v>
      </c>
      <c r="L39" s="2">
        <v>8151</v>
      </c>
    </row>
    <row r="40" spans="3:12" ht="15.5" x14ac:dyDescent="0.35">
      <c r="D40" s="2" t="s">
        <v>166</v>
      </c>
      <c r="E40" s="2">
        <v>216</v>
      </c>
      <c r="F40" t="s">
        <v>176</v>
      </c>
      <c r="G40" s="2" t="s">
        <v>174</v>
      </c>
      <c r="J40">
        <f t="shared" si="2"/>
        <v>6912</v>
      </c>
      <c r="L40" s="2">
        <v>8150</v>
      </c>
    </row>
    <row r="41" spans="3:12" ht="15.5" x14ac:dyDescent="0.35">
      <c r="D41" s="2" t="s">
        <v>167</v>
      </c>
      <c r="E41" s="2">
        <v>193</v>
      </c>
      <c r="F41" t="s">
        <v>176</v>
      </c>
      <c r="G41" s="2" t="s">
        <v>174</v>
      </c>
      <c r="J41">
        <f t="shared" si="2"/>
        <v>6176</v>
      </c>
      <c r="L41" s="2">
        <v>8149</v>
      </c>
    </row>
    <row r="42" spans="3:12" ht="15.5" x14ac:dyDescent="0.35">
      <c r="C42" s="2"/>
    </row>
    <row r="43" spans="3:12" ht="15.5" x14ac:dyDescent="0.35">
      <c r="D43" s="3">
        <v>39555</v>
      </c>
      <c r="G43" s="2" t="s">
        <v>170</v>
      </c>
      <c r="L43" s="2" t="s">
        <v>171</v>
      </c>
    </row>
    <row r="44" spans="3:12" ht="15.5" x14ac:dyDescent="0.35">
      <c r="D44" s="2" t="s">
        <v>163</v>
      </c>
      <c r="E44" s="2">
        <v>53</v>
      </c>
      <c r="F44" t="s">
        <v>176</v>
      </c>
      <c r="G44" s="2" t="s">
        <v>174</v>
      </c>
      <c r="J44">
        <f>E44*96</f>
        <v>5088</v>
      </c>
      <c r="L44" s="2">
        <v>9436</v>
      </c>
    </row>
    <row r="45" spans="3:12" ht="15.5" x14ac:dyDescent="0.35">
      <c r="D45" s="2" t="s">
        <v>164</v>
      </c>
      <c r="E45" s="2">
        <v>50</v>
      </c>
      <c r="F45" t="s">
        <v>176</v>
      </c>
      <c r="G45" s="2" t="s">
        <v>174</v>
      </c>
      <c r="J45">
        <f>E45*96</f>
        <v>4800</v>
      </c>
      <c r="L45" s="2">
        <v>9435</v>
      </c>
    </row>
    <row r="46" spans="3:12" ht="15.5" x14ac:dyDescent="0.35">
      <c r="D46" s="2" t="s">
        <v>165</v>
      </c>
      <c r="E46" s="2">
        <v>63</v>
      </c>
      <c r="F46" t="s">
        <v>176</v>
      </c>
      <c r="G46" s="2" t="s">
        <v>174</v>
      </c>
      <c r="J46">
        <f>E46*96</f>
        <v>6048</v>
      </c>
      <c r="L46" s="2">
        <v>9439</v>
      </c>
    </row>
    <row r="47" spans="3:12" ht="15.5" x14ac:dyDescent="0.35">
      <c r="D47" s="2" t="s">
        <v>166</v>
      </c>
      <c r="E47" s="2">
        <v>71</v>
      </c>
      <c r="F47" t="s">
        <v>176</v>
      </c>
      <c r="G47" s="2" t="s">
        <v>174</v>
      </c>
      <c r="J47">
        <f>E47*96</f>
        <v>6816</v>
      </c>
      <c r="L47" s="2">
        <v>9438</v>
      </c>
    </row>
    <row r="48" spans="3:12" ht="15.5" x14ac:dyDescent="0.35">
      <c r="D48" s="2" t="s">
        <v>167</v>
      </c>
      <c r="E48" s="2">
        <v>74</v>
      </c>
      <c r="F48" t="s">
        <v>176</v>
      </c>
      <c r="G48" s="2" t="s">
        <v>174</v>
      </c>
      <c r="J48">
        <f>E48*96</f>
        <v>7104</v>
      </c>
      <c r="L48" s="2">
        <v>9437</v>
      </c>
    </row>
  </sheetData>
  <phoneticPr fontId="1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E31"/>
  <sheetViews>
    <sheetView workbookViewId="0">
      <selection activeCell="B5" sqref="B5:C31"/>
    </sheetView>
  </sheetViews>
  <sheetFormatPr defaultColWidth="11.07421875" defaultRowHeight="13.5" x14ac:dyDescent="0.3"/>
  <cols>
    <col min="3" max="3" width="19.15234375" bestFit="1" customWidth="1"/>
  </cols>
  <sheetData>
    <row r="5" spans="2:5" ht="15.5" x14ac:dyDescent="0.35">
      <c r="B5" s="2">
        <v>7140</v>
      </c>
      <c r="C5" s="2" t="s">
        <v>145</v>
      </c>
      <c r="E5" s="3"/>
    </row>
    <row r="6" spans="2:5" ht="15.5" x14ac:dyDescent="0.35">
      <c r="B6" s="2">
        <v>7141</v>
      </c>
      <c r="C6" s="2" t="s">
        <v>144</v>
      </c>
      <c r="E6" s="3"/>
    </row>
    <row r="7" spans="2:5" ht="15.5" x14ac:dyDescent="0.35">
      <c r="B7" s="2">
        <v>8145</v>
      </c>
      <c r="C7" s="2" t="s">
        <v>146</v>
      </c>
      <c r="E7" s="3"/>
    </row>
    <row r="8" spans="2:5" ht="15.5" x14ac:dyDescent="0.35">
      <c r="B8" s="2">
        <v>8146</v>
      </c>
      <c r="C8" s="2" t="s">
        <v>147</v>
      </c>
      <c r="E8" s="3"/>
    </row>
    <row r="9" spans="2:5" ht="15.5" x14ac:dyDescent="0.35">
      <c r="B9" s="2">
        <v>8147</v>
      </c>
      <c r="C9" s="2" t="s">
        <v>149</v>
      </c>
      <c r="E9" s="3"/>
    </row>
    <row r="10" spans="2:5" ht="15.5" x14ac:dyDescent="0.35">
      <c r="B10" s="2">
        <v>8148</v>
      </c>
      <c r="C10" s="2" t="s">
        <v>148</v>
      </c>
      <c r="E10" s="3"/>
    </row>
    <row r="11" spans="2:5" ht="15.5" x14ac:dyDescent="0.35">
      <c r="B11" s="2">
        <v>8149</v>
      </c>
      <c r="C11" s="2" t="s">
        <v>152</v>
      </c>
      <c r="E11" s="3"/>
    </row>
    <row r="12" spans="2:5" ht="15.5" x14ac:dyDescent="0.35">
      <c r="B12" s="2">
        <v>8150</v>
      </c>
      <c r="C12" s="2" t="s">
        <v>151</v>
      </c>
      <c r="E12" s="3"/>
    </row>
    <row r="13" spans="2:5" ht="15.5" x14ac:dyDescent="0.35">
      <c r="B13" s="2">
        <v>8151</v>
      </c>
      <c r="C13" s="2" t="s">
        <v>150</v>
      </c>
      <c r="E13" s="3"/>
    </row>
    <row r="14" spans="2:5" ht="15.5" x14ac:dyDescent="0.35">
      <c r="B14" s="2">
        <v>9435</v>
      </c>
      <c r="C14" s="2" t="s">
        <v>154</v>
      </c>
      <c r="E14" s="3"/>
    </row>
    <row r="15" spans="2:5" ht="15.5" x14ac:dyDescent="0.35">
      <c r="B15" s="2">
        <v>9436</v>
      </c>
      <c r="C15" s="2" t="s">
        <v>153</v>
      </c>
      <c r="E15" s="3"/>
    </row>
    <row r="16" spans="2:5" ht="15.5" x14ac:dyDescent="0.35">
      <c r="B16" s="2">
        <v>9437</v>
      </c>
      <c r="C16" s="2" t="s">
        <v>157</v>
      </c>
      <c r="E16" s="3"/>
    </row>
    <row r="17" spans="2:5" ht="15.5" x14ac:dyDescent="0.35">
      <c r="B17" s="2">
        <v>9438</v>
      </c>
      <c r="C17" s="2" t="s">
        <v>156</v>
      </c>
      <c r="E17" s="3"/>
    </row>
    <row r="18" spans="2:5" ht="15.5" x14ac:dyDescent="0.35">
      <c r="B18" s="2">
        <v>9439</v>
      </c>
      <c r="C18" s="2" t="s">
        <v>155</v>
      </c>
    </row>
    <row r="19" spans="2:5" ht="15.5" x14ac:dyDescent="0.35">
      <c r="B19" s="2">
        <v>9900</v>
      </c>
      <c r="C19" s="2" t="s">
        <v>1</v>
      </c>
    </row>
    <row r="20" spans="2:5" ht="15.5" x14ac:dyDescent="0.35">
      <c r="B20" s="2">
        <v>9901</v>
      </c>
      <c r="C20" s="2" t="s">
        <v>143</v>
      </c>
    </row>
    <row r="21" spans="2:5" ht="15.5" x14ac:dyDescent="0.35">
      <c r="B21" s="2">
        <v>9902</v>
      </c>
      <c r="C21" s="2" t="s">
        <v>190</v>
      </c>
    </row>
    <row r="22" spans="2:5" ht="15.5" x14ac:dyDescent="0.35">
      <c r="B22" s="2">
        <v>9903</v>
      </c>
      <c r="C22" s="2" t="s">
        <v>3</v>
      </c>
    </row>
    <row r="23" spans="2:5" ht="15.5" x14ac:dyDescent="0.35">
      <c r="B23" s="2">
        <v>9904</v>
      </c>
      <c r="C23" s="2" t="s">
        <v>189</v>
      </c>
    </row>
    <row r="24" spans="2:5" ht="15.5" x14ac:dyDescent="0.35">
      <c r="B24" s="2">
        <v>9905</v>
      </c>
      <c r="C24" s="2" t="s">
        <v>2</v>
      </c>
    </row>
    <row r="25" spans="2:5" ht="15.5" x14ac:dyDescent="0.35">
      <c r="B25" s="2">
        <v>9908</v>
      </c>
      <c r="C25" s="2" t="s">
        <v>0</v>
      </c>
    </row>
    <row r="26" spans="2:5" ht="15.5" x14ac:dyDescent="0.35">
      <c r="B26" s="2">
        <v>9909</v>
      </c>
      <c r="C26" s="2" t="s">
        <v>5</v>
      </c>
    </row>
    <row r="27" spans="2:5" ht="15.5" x14ac:dyDescent="0.35">
      <c r="B27" s="2">
        <v>9910</v>
      </c>
      <c r="C27" s="2" t="s">
        <v>191</v>
      </c>
    </row>
    <row r="28" spans="2:5" ht="15.5" x14ac:dyDescent="0.35">
      <c r="B28" s="2">
        <v>9911</v>
      </c>
      <c r="C28" s="2" t="s">
        <v>4</v>
      </c>
    </row>
    <row r="29" spans="2:5" ht="15.5" x14ac:dyDescent="0.35">
      <c r="B29" s="2">
        <v>9914</v>
      </c>
      <c r="C29" s="2" t="s">
        <v>186</v>
      </c>
    </row>
    <row r="30" spans="2:5" ht="15.5" x14ac:dyDescent="0.35">
      <c r="B30" s="2">
        <v>9915</v>
      </c>
      <c r="C30" s="2" t="s">
        <v>188</v>
      </c>
    </row>
    <row r="31" spans="2:5" ht="15.5" x14ac:dyDescent="0.35">
      <c r="B31" s="2">
        <v>9916</v>
      </c>
      <c r="C31" s="2" t="s">
        <v>187</v>
      </c>
    </row>
  </sheetData>
  <sortState ref="B5:C31">
    <sortCondition ref="B5:B31"/>
  </sortState>
  <phoneticPr fontId="1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R46"/>
  <sheetViews>
    <sheetView topLeftCell="B1" zoomScale="150" workbookViewId="0">
      <selection activeCell="G26" sqref="G26"/>
    </sheetView>
  </sheetViews>
  <sheetFormatPr defaultColWidth="11.07421875" defaultRowHeight="13.5" x14ac:dyDescent="0.3"/>
  <cols>
    <col min="4" max="4" width="20" customWidth="1"/>
  </cols>
  <sheetData>
    <row r="4" spans="4:18" x14ac:dyDescent="0.3">
      <c r="I4" t="s">
        <v>158</v>
      </c>
      <c r="J4" t="s">
        <v>142</v>
      </c>
    </row>
    <row r="5" spans="4:18" ht="15.5" x14ac:dyDescent="0.35">
      <c r="D5" s="2" t="s">
        <v>167</v>
      </c>
      <c r="E5" s="2">
        <v>4</v>
      </c>
      <c r="F5" t="s">
        <v>175</v>
      </c>
      <c r="G5" s="2">
        <v>2</v>
      </c>
      <c r="H5" t="s">
        <v>180</v>
      </c>
      <c r="I5">
        <v>70.459999999999994</v>
      </c>
      <c r="J5" s="4">
        <f>E5*2200*((100-I5)/100)/G5</f>
        <v>1299.7600000000002</v>
      </c>
      <c r="L5" s="2">
        <v>9900</v>
      </c>
      <c r="M5" s="3">
        <v>39527</v>
      </c>
      <c r="P5" t="s">
        <v>177</v>
      </c>
      <c r="Q5" t="s">
        <v>178</v>
      </c>
      <c r="R5" t="s">
        <v>179</v>
      </c>
    </row>
    <row r="6" spans="4:18" ht="15.5" x14ac:dyDescent="0.35">
      <c r="D6" s="2" t="s">
        <v>167</v>
      </c>
      <c r="E6" s="2">
        <v>3</v>
      </c>
      <c r="F6" t="s">
        <v>175</v>
      </c>
      <c r="G6" s="2">
        <v>2</v>
      </c>
      <c r="H6" t="s">
        <v>180</v>
      </c>
      <c r="I6">
        <v>76.33</v>
      </c>
      <c r="J6" s="4">
        <f t="shared" ref="J6:J17" si="0">E6*2200*((100-I6)/100)/G6</f>
        <v>781.11000000000013</v>
      </c>
      <c r="L6" s="2">
        <v>9901</v>
      </c>
      <c r="M6" s="3">
        <v>39557</v>
      </c>
    </row>
    <row r="7" spans="4:18" ht="15.5" x14ac:dyDescent="0.35">
      <c r="D7" s="2" t="s">
        <v>164</v>
      </c>
      <c r="E7" s="2">
        <v>15</v>
      </c>
      <c r="F7" t="s">
        <v>175</v>
      </c>
      <c r="G7" s="2">
        <v>7.5</v>
      </c>
      <c r="H7" t="s">
        <v>180</v>
      </c>
      <c r="I7">
        <v>71.16</v>
      </c>
      <c r="J7" s="4">
        <f t="shared" si="0"/>
        <v>1268.96</v>
      </c>
      <c r="L7" s="2">
        <v>9902</v>
      </c>
      <c r="M7" s="3">
        <v>39527</v>
      </c>
    </row>
    <row r="8" spans="4:18" ht="15.5" x14ac:dyDescent="0.35">
      <c r="D8" s="2" t="s">
        <v>164</v>
      </c>
      <c r="E8" s="2">
        <v>7</v>
      </c>
      <c r="F8" t="s">
        <v>175</v>
      </c>
      <c r="G8" s="2">
        <v>7.5</v>
      </c>
      <c r="H8" t="s">
        <v>180</v>
      </c>
      <c r="I8">
        <v>75.38</v>
      </c>
      <c r="J8" s="4">
        <f t="shared" si="0"/>
        <v>505.53066666666678</v>
      </c>
      <c r="L8" s="2">
        <v>9903</v>
      </c>
      <c r="M8" s="3">
        <v>39557</v>
      </c>
    </row>
    <row r="9" spans="4:18" ht="15.5" x14ac:dyDescent="0.35">
      <c r="D9" s="2" t="s">
        <v>163</v>
      </c>
      <c r="E9" s="2">
        <v>11</v>
      </c>
      <c r="F9" t="s">
        <v>175</v>
      </c>
      <c r="G9" s="2">
        <v>7.5</v>
      </c>
      <c r="H9" t="s">
        <v>180</v>
      </c>
      <c r="I9">
        <v>57.74</v>
      </c>
      <c r="J9" s="4">
        <f t="shared" si="0"/>
        <v>1363.5893333333333</v>
      </c>
      <c r="L9" s="2">
        <v>9904</v>
      </c>
      <c r="M9" s="3">
        <v>39527</v>
      </c>
    </row>
    <row r="10" spans="4:18" ht="15.5" x14ac:dyDescent="0.35">
      <c r="D10" s="2" t="s">
        <v>163</v>
      </c>
      <c r="E10" s="2">
        <v>11</v>
      </c>
      <c r="F10" t="s">
        <v>175</v>
      </c>
      <c r="G10" s="2">
        <v>7.5</v>
      </c>
      <c r="H10" t="s">
        <v>180</v>
      </c>
      <c r="I10">
        <v>71.489999999999995</v>
      </c>
      <c r="J10" s="4">
        <f t="shared" si="0"/>
        <v>919.92266666666694</v>
      </c>
      <c r="L10" s="2">
        <v>9905</v>
      </c>
      <c r="M10" s="3">
        <v>39557</v>
      </c>
    </row>
    <row r="11" spans="4:18" ht="15.5" x14ac:dyDescent="0.35">
      <c r="D11" s="2" t="s">
        <v>166</v>
      </c>
      <c r="E11" s="2">
        <v>18</v>
      </c>
      <c r="F11" t="s">
        <v>175</v>
      </c>
      <c r="G11" s="2">
        <v>6</v>
      </c>
      <c r="H11" t="s">
        <v>180</v>
      </c>
      <c r="I11">
        <v>78.430000000000007</v>
      </c>
      <c r="J11" s="4">
        <f t="shared" si="0"/>
        <v>1423.6199999999997</v>
      </c>
      <c r="L11" s="2">
        <v>9908</v>
      </c>
      <c r="M11" s="3">
        <v>39527</v>
      </c>
    </row>
    <row r="12" spans="4:18" ht="15.5" x14ac:dyDescent="0.35">
      <c r="D12" s="2" t="s">
        <v>166</v>
      </c>
      <c r="E12" s="2">
        <v>15</v>
      </c>
      <c r="F12" t="s">
        <v>175</v>
      </c>
      <c r="G12" s="2">
        <v>6</v>
      </c>
      <c r="H12" t="s">
        <v>180</v>
      </c>
      <c r="I12">
        <v>76.64</v>
      </c>
      <c r="J12" s="4">
        <f t="shared" si="0"/>
        <v>1284.8</v>
      </c>
      <c r="L12" s="2">
        <v>9909</v>
      </c>
      <c r="M12" s="3">
        <v>39557</v>
      </c>
    </row>
    <row r="13" spans="4:18" ht="15.5" x14ac:dyDescent="0.35">
      <c r="D13" s="2" t="s">
        <v>165</v>
      </c>
      <c r="E13" s="2">
        <v>33</v>
      </c>
      <c r="F13" t="s">
        <v>175</v>
      </c>
      <c r="G13" s="2">
        <v>8</v>
      </c>
      <c r="H13" t="s">
        <v>180</v>
      </c>
      <c r="I13">
        <v>81.96</v>
      </c>
      <c r="J13" s="4">
        <f t="shared" si="0"/>
        <v>1637.1300000000006</v>
      </c>
      <c r="L13" s="2">
        <v>9910</v>
      </c>
      <c r="M13" s="3">
        <v>39527</v>
      </c>
    </row>
    <row r="14" spans="4:18" ht="15.5" x14ac:dyDescent="0.35">
      <c r="D14" s="2" t="s">
        <v>165</v>
      </c>
      <c r="E14" s="2">
        <v>14</v>
      </c>
      <c r="F14" t="s">
        <v>175</v>
      </c>
      <c r="G14" s="2">
        <v>8</v>
      </c>
      <c r="H14" t="s">
        <v>180</v>
      </c>
      <c r="I14">
        <v>74.87</v>
      </c>
      <c r="J14" s="4">
        <f t="shared" si="0"/>
        <v>967.50499999999988</v>
      </c>
      <c r="L14" s="2">
        <v>9911</v>
      </c>
      <c r="M14" s="3">
        <v>39557</v>
      </c>
    </row>
    <row r="15" spans="4:18" ht="15.5" x14ac:dyDescent="0.35">
      <c r="D15" s="2" t="s">
        <v>160</v>
      </c>
      <c r="E15" s="2">
        <v>23</v>
      </c>
      <c r="F15" t="s">
        <v>175</v>
      </c>
      <c r="G15" s="2">
        <v>15</v>
      </c>
      <c r="H15" t="s">
        <v>180</v>
      </c>
      <c r="I15">
        <v>67.040000000000006</v>
      </c>
      <c r="J15" s="4">
        <f t="shared" si="0"/>
        <v>1111.8506666666665</v>
      </c>
      <c r="L15" s="2">
        <v>9914</v>
      </c>
      <c r="M15" s="3">
        <v>39485</v>
      </c>
    </row>
    <row r="16" spans="4:18" ht="15.5" x14ac:dyDescent="0.35">
      <c r="D16" s="2" t="s">
        <v>162</v>
      </c>
      <c r="E16" s="2">
        <v>27</v>
      </c>
      <c r="F16" t="s">
        <v>175</v>
      </c>
      <c r="G16" s="2">
        <v>7.5</v>
      </c>
      <c r="H16" t="s">
        <v>180</v>
      </c>
      <c r="I16">
        <v>65.03</v>
      </c>
      <c r="J16" s="4">
        <f t="shared" si="0"/>
        <v>2769.6240000000003</v>
      </c>
      <c r="L16" s="2">
        <v>9915</v>
      </c>
      <c r="M16" s="3">
        <v>39526</v>
      </c>
    </row>
    <row r="17" spans="3:13" ht="15.5" x14ac:dyDescent="0.35">
      <c r="D17" s="2" t="s">
        <v>161</v>
      </c>
      <c r="E17" s="2">
        <v>32</v>
      </c>
      <c r="F17" t="s">
        <v>175</v>
      </c>
      <c r="G17" s="2">
        <v>7.5</v>
      </c>
      <c r="H17" t="s">
        <v>180</v>
      </c>
      <c r="I17">
        <v>74.92</v>
      </c>
      <c r="J17" s="4">
        <f t="shared" si="0"/>
        <v>2354.1759999999995</v>
      </c>
      <c r="L17" s="2">
        <v>9916</v>
      </c>
      <c r="M17" s="3">
        <v>39526</v>
      </c>
    </row>
    <row r="18" spans="3:13" ht="15.5" x14ac:dyDescent="0.35">
      <c r="D18" s="2"/>
      <c r="E18" s="2"/>
      <c r="G18" s="2"/>
      <c r="J18" t="s">
        <v>184</v>
      </c>
      <c r="L18" s="2"/>
      <c r="M18" s="3"/>
    </row>
    <row r="19" spans="3:13" ht="15.5" x14ac:dyDescent="0.35">
      <c r="C19" t="s">
        <v>184</v>
      </c>
      <c r="D19" s="2" t="s">
        <v>185</v>
      </c>
      <c r="E19" s="4">
        <f>SUM(E15:E16)</f>
        <v>50</v>
      </c>
      <c r="F19" t="s">
        <v>175</v>
      </c>
      <c r="G19" s="2">
        <v>6.6</v>
      </c>
      <c r="H19" t="s">
        <v>180</v>
      </c>
      <c r="J19" s="4">
        <f>SUM(J15:J16)</f>
        <v>3881.474666666667</v>
      </c>
      <c r="L19" s="2"/>
      <c r="M19" s="3"/>
    </row>
    <row r="20" spans="3:13" ht="15.5" x14ac:dyDescent="0.35">
      <c r="D20" s="2" t="s">
        <v>161</v>
      </c>
      <c r="E20" s="4">
        <f>SUM(E17)</f>
        <v>32</v>
      </c>
      <c r="F20" t="s">
        <v>175</v>
      </c>
      <c r="G20" s="2">
        <v>7.7</v>
      </c>
      <c r="H20" t="s">
        <v>180</v>
      </c>
      <c r="J20" s="4">
        <f>SUM(J17)</f>
        <v>2354.1759999999995</v>
      </c>
      <c r="L20" s="2"/>
      <c r="M20" s="3"/>
    </row>
    <row r="21" spans="3:13" ht="15.5" x14ac:dyDescent="0.35">
      <c r="D21" s="2" t="s">
        <v>164</v>
      </c>
      <c r="E21" s="4">
        <f>SUM(E7:E8)</f>
        <v>22</v>
      </c>
      <c r="F21" t="s">
        <v>175</v>
      </c>
      <c r="G21" s="2">
        <v>7.1</v>
      </c>
      <c r="H21" t="s">
        <v>180</v>
      </c>
      <c r="J21" s="4">
        <f>SUM(J7:J8)</f>
        <v>1774.4906666666668</v>
      </c>
      <c r="L21" s="2"/>
      <c r="M21" s="3"/>
    </row>
    <row r="22" spans="3:13" ht="15.5" x14ac:dyDescent="0.35">
      <c r="D22" s="2" t="s">
        <v>163</v>
      </c>
      <c r="E22" s="4">
        <f>SUM(E9:E10)</f>
        <v>22</v>
      </c>
      <c r="F22" t="s">
        <v>175</v>
      </c>
      <c r="G22" s="2">
        <v>7.3</v>
      </c>
      <c r="H22" t="s">
        <v>180</v>
      </c>
      <c r="J22" s="4">
        <f>SUM(J9:J10)</f>
        <v>2283.5120000000002</v>
      </c>
      <c r="L22" s="2"/>
      <c r="M22" s="3"/>
    </row>
    <row r="23" spans="3:13" ht="15.5" x14ac:dyDescent="0.35">
      <c r="D23" s="2" t="s">
        <v>165</v>
      </c>
      <c r="E23" s="4">
        <f>SUM(E13:E14)</f>
        <v>47</v>
      </c>
      <c r="F23" t="s">
        <v>175</v>
      </c>
      <c r="G23" s="2">
        <v>7</v>
      </c>
      <c r="H23" t="s">
        <v>180</v>
      </c>
      <c r="J23" s="4">
        <f>SUM(J13:J14)</f>
        <v>2604.6350000000002</v>
      </c>
      <c r="L23" s="2"/>
      <c r="M23" s="3"/>
    </row>
    <row r="24" spans="3:13" ht="15.5" x14ac:dyDescent="0.35">
      <c r="D24" s="2" t="s">
        <v>166</v>
      </c>
      <c r="E24" s="4">
        <f>SUM(E11:E12)</f>
        <v>33</v>
      </c>
      <c r="F24" t="s">
        <v>175</v>
      </c>
      <c r="G24" s="2">
        <v>5.8</v>
      </c>
      <c r="H24" t="s">
        <v>180</v>
      </c>
      <c r="J24" s="4">
        <f>SUM(J11:J12)</f>
        <v>2708.4199999999996</v>
      </c>
      <c r="L24" s="2"/>
      <c r="M24" s="3"/>
    </row>
    <row r="25" spans="3:13" ht="15.5" x14ac:dyDescent="0.35">
      <c r="C25" s="2"/>
      <c r="D25" s="2" t="s">
        <v>167</v>
      </c>
      <c r="E25" s="4">
        <f>SUM(E5:E6)</f>
        <v>7</v>
      </c>
      <c r="F25" t="s">
        <v>175</v>
      </c>
      <c r="G25" s="2">
        <v>1.8</v>
      </c>
      <c r="H25" t="s">
        <v>180</v>
      </c>
      <c r="J25" s="4">
        <f>SUM(J5:J6)</f>
        <v>2080.8700000000003</v>
      </c>
    </row>
    <row r="26" spans="3:13" ht="15.5" x14ac:dyDescent="0.35">
      <c r="C26" s="2"/>
      <c r="D26" s="2"/>
      <c r="J26" s="4"/>
    </row>
    <row r="27" spans="3:13" ht="15.5" x14ac:dyDescent="0.35">
      <c r="C27" s="2" t="s">
        <v>169</v>
      </c>
    </row>
    <row r="28" spans="3:13" ht="15.5" x14ac:dyDescent="0.35">
      <c r="D28" s="3">
        <v>39483</v>
      </c>
      <c r="G28" s="2" t="s">
        <v>170</v>
      </c>
      <c r="L28" s="2" t="s">
        <v>171</v>
      </c>
    </row>
    <row r="29" spans="3:13" ht="15.5" x14ac:dyDescent="0.35">
      <c r="D29" s="2" t="s">
        <v>162</v>
      </c>
      <c r="E29" s="2">
        <v>142</v>
      </c>
      <c r="F29" t="s">
        <v>176</v>
      </c>
      <c r="G29" s="2" t="s">
        <v>172</v>
      </c>
      <c r="J29">
        <f>E29*96</f>
        <v>13632</v>
      </c>
      <c r="L29" s="2">
        <v>7141</v>
      </c>
    </row>
    <row r="30" spans="3:13" ht="15.5" x14ac:dyDescent="0.35">
      <c r="D30" s="2" t="s">
        <v>161</v>
      </c>
      <c r="E30" s="2">
        <v>135</v>
      </c>
      <c r="F30" t="s">
        <v>176</v>
      </c>
      <c r="G30" s="2" t="s">
        <v>172</v>
      </c>
      <c r="J30">
        <f>E30*96</f>
        <v>12960</v>
      </c>
      <c r="L30" s="2">
        <v>7140</v>
      </c>
    </row>
    <row r="31" spans="3:13" ht="15.5" x14ac:dyDescent="0.35">
      <c r="C31" s="2"/>
    </row>
    <row r="32" spans="3:13" ht="15.5" x14ac:dyDescent="0.35">
      <c r="D32" s="3">
        <v>39525</v>
      </c>
      <c r="G32" s="2" t="s">
        <v>173</v>
      </c>
      <c r="L32" s="2" t="s">
        <v>171</v>
      </c>
    </row>
    <row r="33" spans="3:12" ht="15.5" x14ac:dyDescent="0.35">
      <c r="D33" s="2" t="s">
        <v>160</v>
      </c>
      <c r="E33" s="2">
        <v>269</v>
      </c>
      <c r="F33" t="s">
        <v>176</v>
      </c>
      <c r="G33" s="2" t="s">
        <v>174</v>
      </c>
      <c r="J33">
        <f t="shared" ref="J33:J39" si="1">E33*96/3</f>
        <v>8608</v>
      </c>
      <c r="L33" s="2">
        <v>8145</v>
      </c>
    </row>
    <row r="34" spans="3:12" ht="15.5" x14ac:dyDescent="0.35">
      <c r="D34" s="2" t="s">
        <v>161</v>
      </c>
      <c r="E34" s="2">
        <v>442</v>
      </c>
      <c r="F34" t="s">
        <v>176</v>
      </c>
      <c r="G34" s="2" t="s">
        <v>174</v>
      </c>
      <c r="J34">
        <f t="shared" si="1"/>
        <v>14144</v>
      </c>
      <c r="L34" s="2">
        <v>8146</v>
      </c>
    </row>
    <row r="35" spans="3:12" ht="15.5" x14ac:dyDescent="0.35">
      <c r="D35" s="2" t="s">
        <v>163</v>
      </c>
      <c r="E35" s="2">
        <v>208</v>
      </c>
      <c r="F35" t="s">
        <v>176</v>
      </c>
      <c r="G35" s="2" t="s">
        <v>174</v>
      </c>
      <c r="J35">
        <f t="shared" si="1"/>
        <v>6656</v>
      </c>
      <c r="L35" s="2">
        <v>8148</v>
      </c>
    </row>
    <row r="36" spans="3:12" ht="15.5" x14ac:dyDescent="0.35">
      <c r="D36" s="2" t="s">
        <v>164</v>
      </c>
      <c r="E36" s="2">
        <v>192</v>
      </c>
      <c r="F36" t="s">
        <v>176</v>
      </c>
      <c r="G36" s="2" t="s">
        <v>174</v>
      </c>
      <c r="J36">
        <f t="shared" si="1"/>
        <v>6144</v>
      </c>
      <c r="L36" s="2">
        <v>8147</v>
      </c>
    </row>
    <row r="37" spans="3:12" ht="15.5" x14ac:dyDescent="0.35">
      <c r="D37" s="2" t="s">
        <v>165</v>
      </c>
      <c r="E37" s="2">
        <v>205</v>
      </c>
      <c r="F37" t="s">
        <v>176</v>
      </c>
      <c r="G37" s="2" t="s">
        <v>174</v>
      </c>
      <c r="J37">
        <f t="shared" si="1"/>
        <v>6560</v>
      </c>
      <c r="L37" s="2">
        <v>8151</v>
      </c>
    </row>
    <row r="38" spans="3:12" ht="15.5" x14ac:dyDescent="0.35">
      <c r="D38" s="2" t="s">
        <v>166</v>
      </c>
      <c r="E38" s="2">
        <v>216</v>
      </c>
      <c r="F38" t="s">
        <v>176</v>
      </c>
      <c r="G38" s="2" t="s">
        <v>174</v>
      </c>
      <c r="J38">
        <f t="shared" si="1"/>
        <v>6912</v>
      </c>
      <c r="L38" s="2">
        <v>8150</v>
      </c>
    </row>
    <row r="39" spans="3:12" ht="15.5" x14ac:dyDescent="0.35">
      <c r="D39" s="2" t="s">
        <v>167</v>
      </c>
      <c r="E39" s="2">
        <v>193</v>
      </c>
      <c r="F39" t="s">
        <v>176</v>
      </c>
      <c r="G39" s="2" t="s">
        <v>174</v>
      </c>
      <c r="J39">
        <f t="shared" si="1"/>
        <v>6176</v>
      </c>
      <c r="L39" s="2">
        <v>8149</v>
      </c>
    </row>
    <row r="40" spans="3:12" ht="15.5" x14ac:dyDescent="0.35">
      <c r="C40" s="2"/>
    </row>
    <row r="41" spans="3:12" ht="15.5" x14ac:dyDescent="0.35">
      <c r="D41" s="3">
        <v>39555</v>
      </c>
      <c r="G41" s="2" t="s">
        <v>170</v>
      </c>
      <c r="L41" s="2" t="s">
        <v>171</v>
      </c>
    </row>
    <row r="42" spans="3:12" ht="15.5" x14ac:dyDescent="0.35">
      <c r="D42" s="2" t="s">
        <v>163</v>
      </c>
      <c r="E42" s="2">
        <v>53</v>
      </c>
      <c r="F42" t="s">
        <v>176</v>
      </c>
      <c r="G42" s="2" t="s">
        <v>174</v>
      </c>
      <c r="J42">
        <f>E42*96</f>
        <v>5088</v>
      </c>
      <c r="L42" s="2">
        <v>9436</v>
      </c>
    </row>
    <row r="43" spans="3:12" ht="15.5" x14ac:dyDescent="0.35">
      <c r="D43" s="2" t="s">
        <v>164</v>
      </c>
      <c r="E43" s="2">
        <v>50</v>
      </c>
      <c r="F43" t="s">
        <v>176</v>
      </c>
      <c r="G43" s="2" t="s">
        <v>174</v>
      </c>
      <c r="J43">
        <f>E43*96</f>
        <v>4800</v>
      </c>
      <c r="L43" s="2">
        <v>9435</v>
      </c>
    </row>
    <row r="44" spans="3:12" ht="15.5" x14ac:dyDescent="0.35">
      <c r="D44" s="2" t="s">
        <v>165</v>
      </c>
      <c r="E44" s="2">
        <v>63</v>
      </c>
      <c r="F44" t="s">
        <v>176</v>
      </c>
      <c r="G44" s="2" t="s">
        <v>174</v>
      </c>
      <c r="J44">
        <f>E44*96</f>
        <v>6048</v>
      </c>
      <c r="L44" s="2">
        <v>9439</v>
      </c>
    </row>
    <row r="45" spans="3:12" ht="15.5" x14ac:dyDescent="0.35">
      <c r="D45" s="2" t="s">
        <v>166</v>
      </c>
      <c r="E45" s="2">
        <v>71</v>
      </c>
      <c r="F45" t="s">
        <v>176</v>
      </c>
      <c r="G45" s="2" t="s">
        <v>174</v>
      </c>
      <c r="J45">
        <f>E45*96</f>
        <v>6816</v>
      </c>
      <c r="L45" s="2">
        <v>9438</v>
      </c>
    </row>
    <row r="46" spans="3:12" ht="15.5" x14ac:dyDescent="0.35">
      <c r="D46" s="2" t="s">
        <v>167</v>
      </c>
      <c r="E46" s="2">
        <v>74</v>
      </c>
      <c r="F46" t="s">
        <v>176</v>
      </c>
      <c r="G46" s="2" t="s">
        <v>174</v>
      </c>
      <c r="J46">
        <f>E46*96</f>
        <v>7104</v>
      </c>
      <c r="L46" s="2">
        <v>9437</v>
      </c>
    </row>
  </sheetData>
  <sortState ref="D5:M17">
    <sortCondition ref="L5:L17"/>
  </sortState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AA47"/>
  <sheetViews>
    <sheetView zoomScale="150" workbookViewId="0">
      <selection activeCell="I17" sqref="I17:J20"/>
    </sheetView>
  </sheetViews>
  <sheetFormatPr defaultColWidth="11.07421875" defaultRowHeight="13.5" x14ac:dyDescent="0.3"/>
  <cols>
    <col min="4" max="4" width="20" customWidth="1"/>
    <col min="6" max="7" width="6.3046875" customWidth="1"/>
    <col min="8" max="8" width="2.69140625" bestFit="1" customWidth="1"/>
  </cols>
  <sheetData>
    <row r="4" spans="4:27" x14ac:dyDescent="0.3">
      <c r="R4" t="s">
        <v>158</v>
      </c>
      <c r="S4" t="s">
        <v>142</v>
      </c>
    </row>
    <row r="5" spans="4:27" ht="15.5" x14ac:dyDescent="0.35">
      <c r="D5" s="2" t="s">
        <v>167</v>
      </c>
      <c r="E5" s="2">
        <v>4</v>
      </c>
      <c r="F5" t="s">
        <v>175</v>
      </c>
      <c r="G5" s="2">
        <v>2</v>
      </c>
      <c r="H5" t="s">
        <v>180</v>
      </c>
      <c r="K5">
        <v>23</v>
      </c>
      <c r="L5" t="s">
        <v>59</v>
      </c>
      <c r="M5">
        <v>14.3</v>
      </c>
      <c r="N5" t="s">
        <v>60</v>
      </c>
      <c r="R5">
        <v>70.459999999999994</v>
      </c>
      <c r="S5" s="4">
        <f>E5*2200*((100-R5)/100)/G5</f>
        <v>1299.7600000000002</v>
      </c>
      <c r="U5" s="2">
        <v>9900</v>
      </c>
      <c r="V5" s="3">
        <v>39527</v>
      </c>
      <c r="Y5" t="s">
        <v>177</v>
      </c>
      <c r="Z5" t="s">
        <v>178</v>
      </c>
      <c r="AA5" t="s">
        <v>179</v>
      </c>
    </row>
    <row r="6" spans="4:27" ht="15.5" x14ac:dyDescent="0.35">
      <c r="D6" s="2" t="s">
        <v>167</v>
      </c>
      <c r="E6" s="2">
        <v>3</v>
      </c>
      <c r="F6" t="s">
        <v>175</v>
      </c>
      <c r="G6" s="2">
        <v>2</v>
      </c>
      <c r="H6" t="s">
        <v>180</v>
      </c>
      <c r="R6">
        <v>76.33</v>
      </c>
      <c r="S6" s="4">
        <f t="shared" ref="S6:S14" si="0">E6*2200*((100-R6)/100)/G6</f>
        <v>781.11000000000013</v>
      </c>
      <c r="U6" s="2">
        <v>9901</v>
      </c>
      <c r="V6" s="3">
        <v>39557</v>
      </c>
    </row>
    <row r="7" spans="4:27" ht="15.5" x14ac:dyDescent="0.35">
      <c r="D7" s="2" t="s">
        <v>164</v>
      </c>
      <c r="E7" s="2">
        <v>15</v>
      </c>
      <c r="F7" t="s">
        <v>175</v>
      </c>
      <c r="G7" s="2">
        <v>7.5</v>
      </c>
      <c r="H7" t="s">
        <v>180</v>
      </c>
      <c r="K7" s="9">
        <f>(K5/M5)*M7</f>
        <v>10.615384615384615</v>
      </c>
      <c r="L7" t="s">
        <v>185</v>
      </c>
      <c r="M7">
        <v>6.6</v>
      </c>
      <c r="R7">
        <v>71.16</v>
      </c>
      <c r="S7" s="4">
        <f t="shared" si="0"/>
        <v>1268.96</v>
      </c>
      <c r="U7" s="2">
        <v>9902</v>
      </c>
      <c r="V7" s="3">
        <v>39527</v>
      </c>
    </row>
    <row r="8" spans="4:27" ht="15.5" x14ac:dyDescent="0.35">
      <c r="D8" s="2" t="s">
        <v>164</v>
      </c>
      <c r="E8" s="2">
        <v>7</v>
      </c>
      <c r="F8" t="s">
        <v>175</v>
      </c>
      <c r="G8" s="2">
        <v>7.5</v>
      </c>
      <c r="H8" t="s">
        <v>180</v>
      </c>
      <c r="K8" s="9">
        <f>(K5/M5)*M8</f>
        <v>12.384615384615385</v>
      </c>
      <c r="L8" t="s">
        <v>61</v>
      </c>
      <c r="M8">
        <v>7.7</v>
      </c>
      <c r="R8">
        <v>75.38</v>
      </c>
      <c r="S8" s="4">
        <f t="shared" si="0"/>
        <v>505.53066666666678</v>
      </c>
      <c r="U8" s="2">
        <v>9903</v>
      </c>
      <c r="V8" s="3">
        <v>39557</v>
      </c>
    </row>
    <row r="9" spans="4:27" ht="15.5" x14ac:dyDescent="0.35">
      <c r="D9" s="2" t="s">
        <v>163</v>
      </c>
      <c r="E9" s="2">
        <v>11</v>
      </c>
      <c r="F9" t="s">
        <v>175</v>
      </c>
      <c r="G9" s="2">
        <v>7.5</v>
      </c>
      <c r="H9" t="s">
        <v>180</v>
      </c>
      <c r="R9">
        <v>57.74</v>
      </c>
      <c r="S9" s="4">
        <f t="shared" si="0"/>
        <v>1363.5893333333333</v>
      </c>
      <c r="U9" s="2">
        <v>9904</v>
      </c>
      <c r="V9" s="3">
        <v>39527</v>
      </c>
    </row>
    <row r="10" spans="4:27" ht="15.5" x14ac:dyDescent="0.35">
      <c r="D10" s="2" t="s">
        <v>163</v>
      </c>
      <c r="E10" s="2">
        <v>11</v>
      </c>
      <c r="F10" t="s">
        <v>175</v>
      </c>
      <c r="G10" s="2">
        <v>7.5</v>
      </c>
      <c r="H10" t="s">
        <v>180</v>
      </c>
      <c r="R10">
        <v>71.489999999999995</v>
      </c>
      <c r="S10" s="4">
        <f t="shared" si="0"/>
        <v>919.92266666666694</v>
      </c>
      <c r="U10" s="2">
        <v>9905</v>
      </c>
      <c r="V10" s="3">
        <v>39557</v>
      </c>
    </row>
    <row r="11" spans="4:27" ht="15.5" x14ac:dyDescent="0.35">
      <c r="D11" s="2" t="s">
        <v>166</v>
      </c>
      <c r="E11" s="2">
        <v>18</v>
      </c>
      <c r="F11" t="s">
        <v>175</v>
      </c>
      <c r="G11" s="2">
        <v>6</v>
      </c>
      <c r="H11" t="s">
        <v>180</v>
      </c>
      <c r="R11">
        <v>78.430000000000007</v>
      </c>
      <c r="S11" s="4">
        <f t="shared" si="0"/>
        <v>1423.6199999999997</v>
      </c>
      <c r="U11" s="2">
        <v>9908</v>
      </c>
      <c r="V11" s="3">
        <v>39527</v>
      </c>
    </row>
    <row r="12" spans="4:27" ht="15.5" x14ac:dyDescent="0.35">
      <c r="D12" s="2" t="s">
        <v>166</v>
      </c>
      <c r="E12" s="2">
        <v>15</v>
      </c>
      <c r="F12" t="s">
        <v>175</v>
      </c>
      <c r="G12" s="2">
        <v>6</v>
      </c>
      <c r="H12" t="s">
        <v>180</v>
      </c>
      <c r="R12">
        <v>76.64</v>
      </c>
      <c r="S12" s="4">
        <f t="shared" si="0"/>
        <v>1284.8</v>
      </c>
      <c r="U12" s="2">
        <v>9909</v>
      </c>
      <c r="V12" s="3">
        <v>39557</v>
      </c>
    </row>
    <row r="13" spans="4:27" ht="15.5" x14ac:dyDescent="0.35">
      <c r="D13" s="2" t="s">
        <v>165</v>
      </c>
      <c r="E13" s="2">
        <v>33</v>
      </c>
      <c r="F13" t="s">
        <v>175</v>
      </c>
      <c r="G13" s="2">
        <v>8</v>
      </c>
      <c r="H13" t="s">
        <v>180</v>
      </c>
      <c r="R13">
        <v>81.96</v>
      </c>
      <c r="S13" s="4">
        <f t="shared" si="0"/>
        <v>1637.1300000000006</v>
      </c>
      <c r="U13" s="2">
        <v>9910</v>
      </c>
      <c r="V13" s="3">
        <v>39527</v>
      </c>
    </row>
    <row r="14" spans="4:27" ht="15.5" x14ac:dyDescent="0.35">
      <c r="D14" s="2" t="s">
        <v>165</v>
      </c>
      <c r="E14" s="2">
        <v>14</v>
      </c>
      <c r="F14" t="s">
        <v>175</v>
      </c>
      <c r="G14" s="2">
        <v>8</v>
      </c>
      <c r="H14" t="s">
        <v>180</v>
      </c>
      <c r="R14">
        <v>74.87</v>
      </c>
      <c r="S14" s="4">
        <f t="shared" si="0"/>
        <v>967.50499999999988</v>
      </c>
      <c r="U14" s="2">
        <v>9911</v>
      </c>
      <c r="V14" s="3">
        <v>39557</v>
      </c>
    </row>
    <row r="15" spans="4:27" ht="15.5" x14ac:dyDescent="0.35">
      <c r="D15" s="2" t="s">
        <v>62</v>
      </c>
      <c r="E15" s="2">
        <v>10.6</v>
      </c>
      <c r="F15" t="s">
        <v>175</v>
      </c>
      <c r="G15" s="2">
        <v>15</v>
      </c>
      <c r="H15" t="s">
        <v>180</v>
      </c>
      <c r="R15">
        <v>67.040000000000006</v>
      </c>
      <c r="S15" s="4">
        <f>E16*2200*((100-R15)/100)/G16</f>
        <v>1305.2159999999999</v>
      </c>
      <c r="U15" s="2">
        <v>9914</v>
      </c>
      <c r="V15" s="3">
        <v>39485</v>
      </c>
    </row>
    <row r="16" spans="4:27" ht="15.5" x14ac:dyDescent="0.35">
      <c r="D16" s="2" t="s">
        <v>160</v>
      </c>
      <c r="E16" s="2">
        <v>27</v>
      </c>
      <c r="F16" t="s">
        <v>175</v>
      </c>
      <c r="G16" s="2">
        <v>15</v>
      </c>
      <c r="H16" t="s">
        <v>180</v>
      </c>
      <c r="R16">
        <v>65.03</v>
      </c>
      <c r="S16" s="4">
        <f>E17*2200*((100-R16)/100)/G17</f>
        <v>1271.9754666666668</v>
      </c>
      <c r="U16" s="2">
        <v>9915</v>
      </c>
      <c r="V16" s="3">
        <v>39526</v>
      </c>
    </row>
    <row r="17" spans="3:22" ht="15.5" x14ac:dyDescent="0.35">
      <c r="D17" s="2" t="s">
        <v>161</v>
      </c>
      <c r="E17" s="2">
        <v>12.4</v>
      </c>
      <c r="F17" t="s">
        <v>175</v>
      </c>
      <c r="G17" s="2">
        <v>7.5</v>
      </c>
      <c r="H17" t="s">
        <v>180</v>
      </c>
      <c r="J17" t="s">
        <v>57</v>
      </c>
      <c r="R17">
        <v>74.92</v>
      </c>
      <c r="S17" s="4">
        <f>E18*2200*((100-R17)/100)/G18</f>
        <v>2354.1759999999995</v>
      </c>
      <c r="U17" s="2">
        <v>9916</v>
      </c>
      <c r="V17" s="3">
        <v>39526</v>
      </c>
    </row>
    <row r="18" spans="3:22" ht="15.5" x14ac:dyDescent="0.35">
      <c r="D18" s="2" t="s">
        <v>161</v>
      </c>
      <c r="E18" s="2">
        <v>32</v>
      </c>
      <c r="F18" t="s">
        <v>175</v>
      </c>
      <c r="G18" s="2">
        <v>7.5</v>
      </c>
      <c r="H18" t="s">
        <v>180</v>
      </c>
      <c r="J18" s="6">
        <v>0.6</v>
      </c>
      <c r="S18" t="s">
        <v>184</v>
      </c>
      <c r="U18" s="2"/>
      <c r="V18" s="3"/>
    </row>
    <row r="19" spans="3:22" ht="15.5" x14ac:dyDescent="0.35">
      <c r="C19" t="s">
        <v>184</v>
      </c>
      <c r="D19" s="2"/>
      <c r="E19" s="2"/>
      <c r="G19" s="2"/>
      <c r="I19" t="s">
        <v>56</v>
      </c>
      <c r="J19" t="s">
        <v>58</v>
      </c>
      <c r="S19" s="4">
        <f>SUM(S15:S16)</f>
        <v>2577.1914666666667</v>
      </c>
      <c r="U19" s="2"/>
      <c r="V19" s="3"/>
    </row>
    <row r="20" spans="3:22" ht="15.5" x14ac:dyDescent="0.35">
      <c r="C20">
        <v>4</v>
      </c>
      <c r="D20" s="2" t="s">
        <v>185</v>
      </c>
      <c r="E20" s="4">
        <f>SUM(E15:E16)</f>
        <v>37.6</v>
      </c>
      <c r="F20" t="s">
        <v>175</v>
      </c>
      <c r="G20" s="2">
        <v>6.6</v>
      </c>
      <c r="H20" t="s">
        <v>180</v>
      </c>
      <c r="I20" s="5">
        <f>E20/G20</f>
        <v>5.6969696969696972</v>
      </c>
      <c r="J20" s="5">
        <f>I20*2200*(1-$J$18)/2000</f>
        <v>2.5066666666666668</v>
      </c>
      <c r="S20" s="4">
        <f>SUM(S17)</f>
        <v>2354.1759999999995</v>
      </c>
      <c r="U20" s="2"/>
      <c r="V20" s="3"/>
    </row>
    <row r="21" spans="3:22" ht="15.5" x14ac:dyDescent="0.35">
      <c r="C21">
        <v>3</v>
      </c>
      <c r="D21" s="2" t="s">
        <v>161</v>
      </c>
      <c r="E21" s="4">
        <f>SUM(E17:E18)</f>
        <v>44.4</v>
      </c>
      <c r="F21" t="s">
        <v>175</v>
      </c>
      <c r="G21" s="2">
        <v>7.7</v>
      </c>
      <c r="H21" t="s">
        <v>180</v>
      </c>
      <c r="I21" s="5">
        <f t="shared" ref="I21:I26" si="1">E21/G21</f>
        <v>5.7662337662337659</v>
      </c>
      <c r="J21" s="5">
        <f t="shared" ref="J21:J26" si="2">I21*2200*(1-$J$18)/2000</f>
        <v>2.5371428571428569</v>
      </c>
      <c r="S21" s="4">
        <f>SUM(S7:S8)</f>
        <v>1774.4906666666668</v>
      </c>
      <c r="U21" s="2"/>
      <c r="V21" s="3"/>
    </row>
    <row r="22" spans="3:22" ht="15.5" x14ac:dyDescent="0.35">
      <c r="C22">
        <v>1</v>
      </c>
      <c r="D22" s="2" t="s">
        <v>164</v>
      </c>
      <c r="E22" s="4">
        <f>SUM(E7:E8)</f>
        <v>22</v>
      </c>
      <c r="F22" t="s">
        <v>175</v>
      </c>
      <c r="G22" s="2">
        <v>7.1</v>
      </c>
      <c r="H22" t="s">
        <v>180</v>
      </c>
      <c r="I22" s="5">
        <f t="shared" si="1"/>
        <v>3.098591549295775</v>
      </c>
      <c r="J22" s="5">
        <f t="shared" si="2"/>
        <v>1.3633802816901412</v>
      </c>
      <c r="S22" s="4">
        <f>SUM(S9:S10)</f>
        <v>2283.5120000000002</v>
      </c>
      <c r="U22" s="2"/>
      <c r="V22" s="3"/>
    </row>
    <row r="23" spans="3:22" ht="15.5" x14ac:dyDescent="0.35">
      <c r="C23">
        <v>2</v>
      </c>
      <c r="D23" s="2" t="s">
        <v>163</v>
      </c>
      <c r="E23" s="4">
        <f>SUM(E9:E10)</f>
        <v>22</v>
      </c>
      <c r="F23" t="s">
        <v>175</v>
      </c>
      <c r="G23" s="2">
        <v>7.3</v>
      </c>
      <c r="H23" t="s">
        <v>180</v>
      </c>
      <c r="I23" s="5">
        <f t="shared" si="1"/>
        <v>3.0136986301369864</v>
      </c>
      <c r="J23" s="5">
        <f t="shared" si="2"/>
        <v>1.3260273972602741</v>
      </c>
      <c r="S23" s="4">
        <f>SUM(S13:S14)</f>
        <v>2604.6350000000002</v>
      </c>
      <c r="U23" s="2"/>
      <c r="V23" s="3"/>
    </row>
    <row r="24" spans="3:22" ht="15.5" x14ac:dyDescent="0.35">
      <c r="C24">
        <v>7</v>
      </c>
      <c r="D24" s="2" t="s">
        <v>165</v>
      </c>
      <c r="E24" s="4">
        <f>SUM(E13:E14)</f>
        <v>47</v>
      </c>
      <c r="F24" t="s">
        <v>175</v>
      </c>
      <c r="G24" s="2">
        <v>7</v>
      </c>
      <c r="H24" t="s">
        <v>180</v>
      </c>
      <c r="I24" s="5">
        <f t="shared" si="1"/>
        <v>6.7142857142857144</v>
      </c>
      <c r="J24" s="5">
        <f t="shared" si="2"/>
        <v>2.9542857142857146</v>
      </c>
      <c r="S24" s="4">
        <f>SUM(S11:S12)</f>
        <v>2708.4199999999996</v>
      </c>
      <c r="U24" s="2"/>
      <c r="V24" s="3"/>
    </row>
    <row r="25" spans="3:22" ht="15.5" x14ac:dyDescent="0.35">
      <c r="C25">
        <v>6</v>
      </c>
      <c r="D25" s="2" t="s">
        <v>166</v>
      </c>
      <c r="E25" s="4">
        <f>SUM(E11:E12)</f>
        <v>33</v>
      </c>
      <c r="F25" t="s">
        <v>175</v>
      </c>
      <c r="G25" s="2">
        <v>5.8</v>
      </c>
      <c r="H25" t="s">
        <v>180</v>
      </c>
      <c r="I25" s="5">
        <f t="shared" si="1"/>
        <v>5.6896551724137936</v>
      </c>
      <c r="J25" s="5">
        <f t="shared" si="2"/>
        <v>2.5034482758620693</v>
      </c>
      <c r="S25" s="4">
        <f>SUM(S5:S6)</f>
        <v>2080.8700000000003</v>
      </c>
    </row>
    <row r="26" spans="3:22" ht="15.5" x14ac:dyDescent="0.35">
      <c r="C26" s="2">
        <v>5</v>
      </c>
      <c r="D26" s="2" t="s">
        <v>167</v>
      </c>
      <c r="E26" s="4">
        <f>SUM(E5:E6)</f>
        <v>7</v>
      </c>
      <c r="F26" t="s">
        <v>175</v>
      </c>
      <c r="G26" s="2">
        <v>1.8</v>
      </c>
      <c r="H26" t="s">
        <v>180</v>
      </c>
      <c r="I26" s="5">
        <f t="shared" si="1"/>
        <v>3.8888888888888888</v>
      </c>
      <c r="J26" s="5">
        <f t="shared" si="2"/>
        <v>1.711111111111111</v>
      </c>
      <c r="S26" s="4"/>
    </row>
    <row r="27" spans="3:22" ht="15.5" x14ac:dyDescent="0.35">
      <c r="C27" s="2"/>
      <c r="D27" s="2"/>
    </row>
    <row r="28" spans="3:22" ht="15.5" x14ac:dyDescent="0.35">
      <c r="C28" s="2" t="s">
        <v>169</v>
      </c>
      <c r="U28" s="2" t="s">
        <v>171</v>
      </c>
    </row>
    <row r="29" spans="3:22" ht="15.5" x14ac:dyDescent="0.35">
      <c r="D29" s="3">
        <v>39483</v>
      </c>
      <c r="G29" s="2" t="s">
        <v>170</v>
      </c>
      <c r="S29">
        <f>E30*96</f>
        <v>13632</v>
      </c>
      <c r="U29" s="2">
        <v>7141</v>
      </c>
    </row>
    <row r="30" spans="3:22" ht="15.5" x14ac:dyDescent="0.35">
      <c r="D30" s="2" t="s">
        <v>162</v>
      </c>
      <c r="E30" s="2">
        <v>142</v>
      </c>
      <c r="F30" t="s">
        <v>176</v>
      </c>
      <c r="G30" s="2" t="s">
        <v>172</v>
      </c>
      <c r="S30">
        <f>E31*96</f>
        <v>12960</v>
      </c>
      <c r="U30" s="2">
        <v>7140</v>
      </c>
    </row>
    <row r="31" spans="3:22" ht="15.5" x14ac:dyDescent="0.35">
      <c r="D31" s="2" t="s">
        <v>161</v>
      </c>
      <c r="E31" s="2">
        <v>135</v>
      </c>
      <c r="F31" t="s">
        <v>176</v>
      </c>
      <c r="G31" s="2" t="s">
        <v>172</v>
      </c>
    </row>
    <row r="32" spans="3:22" ht="15.5" x14ac:dyDescent="0.35">
      <c r="C32" s="2"/>
      <c r="U32" s="2" t="s">
        <v>171</v>
      </c>
    </row>
    <row r="33" spans="3:21" ht="15.5" x14ac:dyDescent="0.35">
      <c r="D33" s="3">
        <v>39525</v>
      </c>
      <c r="G33" s="2" t="s">
        <v>173</v>
      </c>
      <c r="S33">
        <f t="shared" ref="S33:S39" si="3">E34*96/3</f>
        <v>8608</v>
      </c>
      <c r="U33" s="2">
        <v>8145</v>
      </c>
    </row>
    <row r="34" spans="3:21" ht="15.5" x14ac:dyDescent="0.35">
      <c r="D34" s="2" t="s">
        <v>160</v>
      </c>
      <c r="E34" s="2">
        <v>269</v>
      </c>
      <c r="F34" t="s">
        <v>176</v>
      </c>
      <c r="G34" s="2" t="s">
        <v>174</v>
      </c>
      <c r="S34">
        <f t="shared" si="3"/>
        <v>14144</v>
      </c>
      <c r="U34" s="2">
        <v>8146</v>
      </c>
    </row>
    <row r="35" spans="3:21" ht="15.5" x14ac:dyDescent="0.35">
      <c r="D35" s="2" t="s">
        <v>161</v>
      </c>
      <c r="E35" s="2">
        <v>442</v>
      </c>
      <c r="F35" t="s">
        <v>176</v>
      </c>
      <c r="G35" s="2" t="s">
        <v>174</v>
      </c>
      <c r="S35">
        <f t="shared" si="3"/>
        <v>6656</v>
      </c>
      <c r="U35" s="2">
        <v>8148</v>
      </c>
    </row>
    <row r="36" spans="3:21" ht="15.5" x14ac:dyDescent="0.35">
      <c r="D36" s="2" t="s">
        <v>163</v>
      </c>
      <c r="E36" s="2">
        <v>208</v>
      </c>
      <c r="F36" t="s">
        <v>176</v>
      </c>
      <c r="G36" s="2" t="s">
        <v>174</v>
      </c>
      <c r="S36">
        <f t="shared" si="3"/>
        <v>6144</v>
      </c>
      <c r="U36" s="2">
        <v>8147</v>
      </c>
    </row>
    <row r="37" spans="3:21" ht="15.5" x14ac:dyDescent="0.35">
      <c r="D37" s="2" t="s">
        <v>164</v>
      </c>
      <c r="E37" s="2">
        <v>192</v>
      </c>
      <c r="F37" t="s">
        <v>176</v>
      </c>
      <c r="G37" s="2" t="s">
        <v>174</v>
      </c>
      <c r="S37">
        <f t="shared" si="3"/>
        <v>6560</v>
      </c>
      <c r="U37" s="2">
        <v>8151</v>
      </c>
    </row>
    <row r="38" spans="3:21" ht="15.5" x14ac:dyDescent="0.35">
      <c r="D38" s="2" t="s">
        <v>165</v>
      </c>
      <c r="E38" s="2">
        <v>205</v>
      </c>
      <c r="F38" t="s">
        <v>176</v>
      </c>
      <c r="G38" s="2" t="s">
        <v>174</v>
      </c>
      <c r="S38">
        <f t="shared" si="3"/>
        <v>6912</v>
      </c>
      <c r="U38" s="2">
        <v>8150</v>
      </c>
    </row>
    <row r="39" spans="3:21" ht="15.5" x14ac:dyDescent="0.35">
      <c r="D39" s="2" t="s">
        <v>166</v>
      </c>
      <c r="E39" s="2">
        <v>216</v>
      </c>
      <c r="F39" t="s">
        <v>176</v>
      </c>
      <c r="G39" s="2" t="s">
        <v>174</v>
      </c>
      <c r="S39">
        <f t="shared" si="3"/>
        <v>6176</v>
      </c>
      <c r="U39" s="2">
        <v>8149</v>
      </c>
    </row>
    <row r="40" spans="3:21" ht="15.5" x14ac:dyDescent="0.35">
      <c r="D40" s="2" t="s">
        <v>167</v>
      </c>
      <c r="E40" s="2">
        <v>193</v>
      </c>
      <c r="F40" t="s">
        <v>176</v>
      </c>
      <c r="G40" s="2" t="s">
        <v>174</v>
      </c>
    </row>
    <row r="41" spans="3:21" ht="15.5" x14ac:dyDescent="0.35">
      <c r="C41" s="2"/>
      <c r="U41" s="2" t="s">
        <v>171</v>
      </c>
    </row>
    <row r="42" spans="3:21" ht="15.5" x14ac:dyDescent="0.35">
      <c r="D42" s="3">
        <v>39555</v>
      </c>
      <c r="G42" s="2" t="s">
        <v>170</v>
      </c>
      <c r="S42">
        <f>E43*96</f>
        <v>5088</v>
      </c>
      <c r="U42" s="2">
        <v>9436</v>
      </c>
    </row>
    <row r="43" spans="3:21" ht="15.5" x14ac:dyDescent="0.35">
      <c r="D43" s="2" t="s">
        <v>163</v>
      </c>
      <c r="E43" s="2">
        <v>53</v>
      </c>
      <c r="F43" t="s">
        <v>176</v>
      </c>
      <c r="G43" s="2" t="s">
        <v>174</v>
      </c>
      <c r="S43">
        <f>E44*96</f>
        <v>4800</v>
      </c>
      <c r="U43" s="2">
        <v>9435</v>
      </c>
    </row>
    <row r="44" spans="3:21" ht="15.5" x14ac:dyDescent="0.35">
      <c r="D44" s="2" t="s">
        <v>164</v>
      </c>
      <c r="E44" s="2">
        <v>50</v>
      </c>
      <c r="F44" t="s">
        <v>176</v>
      </c>
      <c r="G44" s="2" t="s">
        <v>174</v>
      </c>
      <c r="S44">
        <f>E45*96</f>
        <v>6048</v>
      </c>
      <c r="U44" s="2">
        <v>9439</v>
      </c>
    </row>
    <row r="45" spans="3:21" ht="15.5" x14ac:dyDescent="0.35">
      <c r="D45" s="2" t="s">
        <v>165</v>
      </c>
      <c r="E45" s="2">
        <v>63</v>
      </c>
      <c r="F45" t="s">
        <v>176</v>
      </c>
      <c r="G45" s="2" t="s">
        <v>174</v>
      </c>
      <c r="S45">
        <f>E46*96</f>
        <v>6816</v>
      </c>
      <c r="U45" s="2">
        <v>9438</v>
      </c>
    </row>
    <row r="46" spans="3:21" ht="15.5" x14ac:dyDescent="0.35">
      <c r="D46" s="2" t="s">
        <v>166</v>
      </c>
      <c r="E46" s="2">
        <v>71</v>
      </c>
      <c r="F46" t="s">
        <v>176</v>
      </c>
      <c r="G46" s="2" t="s">
        <v>174</v>
      </c>
      <c r="S46">
        <f>E47*96</f>
        <v>7104</v>
      </c>
      <c r="U46" s="2">
        <v>9437</v>
      </c>
    </row>
    <row r="47" spans="3:21" ht="15.5" x14ac:dyDescent="0.35">
      <c r="D47" s="2" t="s">
        <v>167</v>
      </c>
      <c r="E47" s="2">
        <v>74</v>
      </c>
      <c r="F47" t="s">
        <v>176</v>
      </c>
      <c r="G47" s="2" t="s">
        <v>174</v>
      </c>
    </row>
  </sheetData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11"/>
  <sheetViews>
    <sheetView topLeftCell="A2" zoomScale="150" workbookViewId="0">
      <selection activeCell="F29" sqref="F29"/>
    </sheetView>
  </sheetViews>
  <sheetFormatPr defaultColWidth="11.07421875" defaultRowHeight="13.5" x14ac:dyDescent="0.3"/>
  <cols>
    <col min="2" max="2" width="5.3046875" bestFit="1" customWidth="1"/>
    <col min="3" max="3" width="13.53515625" bestFit="1" customWidth="1"/>
    <col min="4" max="4" width="3" bestFit="1" customWidth="1"/>
    <col min="5" max="5" width="4.84375" bestFit="1" customWidth="1"/>
    <col min="6" max="6" width="4" bestFit="1" customWidth="1"/>
    <col min="7" max="7" width="2.69140625" bestFit="1" customWidth="1"/>
  </cols>
  <sheetData>
    <row r="4" spans="2:9" x14ac:dyDescent="0.3">
      <c r="B4" t="str">
        <f>'estimated yields'!C19</f>
        <v>Totals</v>
      </c>
      <c r="H4" t="str">
        <f>'estimated yields'!I19</f>
        <v>total bales/acre</v>
      </c>
      <c r="I4" t="str">
        <f>'estimated yields'!J19</f>
        <v>dry tons/acre</v>
      </c>
    </row>
    <row r="5" spans="2:9" x14ac:dyDescent="0.3">
      <c r="B5">
        <f>'estimated yields'!C22</f>
        <v>1</v>
      </c>
      <c r="C5" t="str">
        <f>'estimated yields'!D22</f>
        <v>Flying A</v>
      </c>
      <c r="D5">
        <f>'estimated yields'!E22</f>
        <v>22</v>
      </c>
      <c r="E5" t="str">
        <f>'estimated yields'!F22</f>
        <v>bales</v>
      </c>
      <c r="F5">
        <f>'estimated yields'!G22</f>
        <v>7.1</v>
      </c>
      <c r="G5" t="str">
        <f>'estimated yields'!H22</f>
        <v>ac</v>
      </c>
      <c r="H5" s="8">
        <f>'estimated yields'!I22</f>
        <v>3.098591549295775</v>
      </c>
      <c r="I5" s="8">
        <f>'estimated yields'!J22</f>
        <v>1.3633802816901412</v>
      </c>
    </row>
    <row r="6" spans="2:9" x14ac:dyDescent="0.3">
      <c r="B6">
        <f>'estimated yields'!C23</f>
        <v>2</v>
      </c>
      <c r="C6" t="str">
        <f>'estimated yields'!D23</f>
        <v>Flying A + Clover</v>
      </c>
      <c r="D6">
        <f>'estimated yields'!E23</f>
        <v>22</v>
      </c>
      <c r="E6" t="str">
        <f>'estimated yields'!F23</f>
        <v>bales</v>
      </c>
      <c r="F6">
        <f>'estimated yields'!G23</f>
        <v>7.3</v>
      </c>
      <c r="G6" t="str">
        <f>'estimated yields'!H23</f>
        <v>ac</v>
      </c>
      <c r="H6" s="8">
        <f>'estimated yields'!I23</f>
        <v>3.0136986301369864</v>
      </c>
      <c r="I6" s="8">
        <f>'estimated yields'!J23</f>
        <v>1.3260273972602741</v>
      </c>
    </row>
    <row r="7" spans="2:9" x14ac:dyDescent="0.3">
      <c r="B7">
        <f>'estimated yields'!C21</f>
        <v>3</v>
      </c>
      <c r="C7" t="str">
        <f>'estimated yields'!D21</f>
        <v>Triticale + Clover</v>
      </c>
      <c r="D7">
        <f>'estimated yields'!E21</f>
        <v>44.4</v>
      </c>
      <c r="E7" t="str">
        <f>'estimated yields'!F21</f>
        <v>bales</v>
      </c>
      <c r="F7">
        <f>'estimated yields'!G21</f>
        <v>7.7</v>
      </c>
      <c r="G7" t="str">
        <f>'estimated yields'!H21</f>
        <v>ac</v>
      </c>
      <c r="H7" s="8">
        <f>'estimated yields'!I21</f>
        <v>5.7662337662337659</v>
      </c>
      <c r="I7" s="8">
        <f>'estimated yields'!J21</f>
        <v>2.5371428571428569</v>
      </c>
    </row>
    <row r="8" spans="2:9" x14ac:dyDescent="0.3">
      <c r="B8">
        <f>'estimated yields'!C20</f>
        <v>4</v>
      </c>
      <c r="C8" t="str">
        <f>'estimated yields'!D20</f>
        <v>Triticale</v>
      </c>
      <c r="D8">
        <f>'estimated yields'!E20</f>
        <v>37.6</v>
      </c>
      <c r="E8" t="str">
        <f>'estimated yields'!F20</f>
        <v>bales</v>
      </c>
      <c r="F8">
        <f>'estimated yields'!G20</f>
        <v>6.6</v>
      </c>
      <c r="G8" t="str">
        <f>'estimated yields'!H20</f>
        <v>ac</v>
      </c>
      <c r="H8" s="8">
        <f>'estimated yields'!I20</f>
        <v>5.6969696969696972</v>
      </c>
      <c r="I8" s="8">
        <f>'estimated yields'!J20</f>
        <v>2.5066666666666668</v>
      </c>
    </row>
    <row r="9" spans="2:9" x14ac:dyDescent="0.3">
      <c r="B9">
        <f>'estimated yields'!C26</f>
        <v>5</v>
      </c>
      <c r="C9" t="str">
        <f>'estimated yields'!D26</f>
        <v>Florina</v>
      </c>
      <c r="D9">
        <f>'estimated yields'!E26</f>
        <v>7</v>
      </c>
      <c r="E9" t="str">
        <f>'estimated yields'!F26</f>
        <v>bales</v>
      </c>
      <c r="F9">
        <f>'estimated yields'!G26</f>
        <v>1.8</v>
      </c>
      <c r="G9" t="str">
        <f>'estimated yields'!H26</f>
        <v>ac</v>
      </c>
      <c r="H9" s="8">
        <f>'estimated yields'!I26</f>
        <v>3.8888888888888888</v>
      </c>
      <c r="I9" s="8">
        <f>'estimated yields'!J26</f>
        <v>1.711111111111111</v>
      </c>
    </row>
    <row r="10" spans="2:9" x14ac:dyDescent="0.3">
      <c r="B10">
        <f>'estimated yields'!C25</f>
        <v>6</v>
      </c>
      <c r="C10" t="str">
        <f>'estimated yields'!D25</f>
        <v>Prine</v>
      </c>
      <c r="D10">
        <f>'estimated yields'!E25</f>
        <v>33</v>
      </c>
      <c r="E10" t="str">
        <f>'estimated yields'!F25</f>
        <v>bales</v>
      </c>
      <c r="F10">
        <f>'estimated yields'!G25</f>
        <v>5.8</v>
      </c>
      <c r="G10" t="str">
        <f>'estimated yields'!H25</f>
        <v>ac</v>
      </c>
      <c r="H10" s="8">
        <f>'estimated yields'!I25</f>
        <v>5.6896551724137936</v>
      </c>
      <c r="I10" s="8">
        <f>'estimated yields'!J25</f>
        <v>2.5034482758620693</v>
      </c>
    </row>
    <row r="11" spans="2:9" x14ac:dyDescent="0.3">
      <c r="B11">
        <f>'estimated yields'!C24</f>
        <v>7</v>
      </c>
      <c r="C11" t="str">
        <f>'estimated yields'!D24</f>
        <v>Passerel</v>
      </c>
      <c r="D11">
        <f>'estimated yields'!E24</f>
        <v>47</v>
      </c>
      <c r="E11" t="str">
        <f>'estimated yields'!F24</f>
        <v>bales</v>
      </c>
      <c r="F11">
        <f>'estimated yields'!G24</f>
        <v>7</v>
      </c>
      <c r="G11" t="str">
        <f>'estimated yields'!H24</f>
        <v>ac</v>
      </c>
      <c r="H11" s="8">
        <f>'estimated yields'!I24</f>
        <v>6.7142857142857144</v>
      </c>
      <c r="I11" s="8">
        <f>'estimated yields'!J24</f>
        <v>2.9542857142857146</v>
      </c>
    </row>
  </sheetData>
  <sortState ref="B4:I11">
    <sortCondition ref="B5:B11"/>
  </sortState>
  <phoneticPr fontId="1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50"/>
  <sheetViews>
    <sheetView tabSelected="1" topLeftCell="E1" zoomScale="150" workbookViewId="0">
      <selection activeCell="F49" sqref="F49"/>
    </sheetView>
  </sheetViews>
  <sheetFormatPr defaultColWidth="11.07421875" defaultRowHeight="13.5" x14ac:dyDescent="0.3"/>
  <cols>
    <col min="2" max="2" width="5.3046875" bestFit="1" customWidth="1"/>
    <col min="3" max="3" width="13.53515625" bestFit="1" customWidth="1"/>
  </cols>
  <sheetData>
    <row r="4" spans="2:4" x14ac:dyDescent="0.3">
      <c r="B4" t="str">
        <f>'estimated yields'!C19</f>
        <v>Totals</v>
      </c>
      <c r="D4" t="str">
        <f>'estimated yields'!J19</f>
        <v>dry tons/acre</v>
      </c>
    </row>
    <row r="5" spans="2:4" x14ac:dyDescent="0.3">
      <c r="B5">
        <f>'estimated yields'!C22</f>
        <v>1</v>
      </c>
      <c r="C5" t="str">
        <f>E44</f>
        <v>Passerel (H)</v>
      </c>
      <c r="D5" s="10">
        <f>F44</f>
        <v>5.0307167235494887</v>
      </c>
    </row>
    <row r="6" spans="2:4" x14ac:dyDescent="0.3">
      <c r="B6">
        <f>'estimated yields'!C23</f>
        <v>2</v>
      </c>
      <c r="C6" t="str">
        <f t="shared" ref="C6:C11" si="0">E45</f>
        <v>Prine</v>
      </c>
      <c r="D6" s="10">
        <f t="shared" ref="D6:D11" si="1">F45</f>
        <v>5.0341753343239226</v>
      </c>
    </row>
    <row r="7" spans="2:4" x14ac:dyDescent="0.3">
      <c r="B7">
        <f>'estimated yields'!C21</f>
        <v>3</v>
      </c>
      <c r="C7" t="str">
        <f t="shared" si="0"/>
        <v xml:space="preserve">Triticale </v>
      </c>
      <c r="D7" s="10">
        <f t="shared" si="1"/>
        <v>5.4408602150537639</v>
      </c>
    </row>
    <row r="8" spans="2:4" x14ac:dyDescent="0.3">
      <c r="B8">
        <f>'estimated yields'!C20</f>
        <v>4</v>
      </c>
      <c r="C8" t="str">
        <f t="shared" si="0"/>
        <v>Triticale + Clover</v>
      </c>
      <c r="D8" s="10">
        <f t="shared" si="1"/>
        <v>5.9489795918367356</v>
      </c>
    </row>
    <row r="9" spans="2:4" x14ac:dyDescent="0.3">
      <c r="B9">
        <f>'estimated yields'!C26</f>
        <v>5</v>
      </c>
      <c r="C9" t="str">
        <f t="shared" si="0"/>
        <v>Early Ploid</v>
      </c>
      <c r="D9" s="10">
        <f t="shared" si="1"/>
        <v>4.7413793103448283</v>
      </c>
    </row>
    <row r="10" spans="2:4" x14ac:dyDescent="0.3">
      <c r="B10">
        <f>'estimated yields'!C25</f>
        <v>6</v>
      </c>
      <c r="C10" t="str">
        <f t="shared" si="0"/>
        <v>Early Ploid + Clover</v>
      </c>
      <c r="D10" s="10">
        <f t="shared" si="1"/>
        <v>5.8857142857142861</v>
      </c>
    </row>
    <row r="11" spans="2:4" x14ac:dyDescent="0.3">
      <c r="B11">
        <f>'estimated yields'!C24</f>
        <v>7</v>
      </c>
      <c r="C11" t="str">
        <f t="shared" si="0"/>
        <v>Passerel (L)</v>
      </c>
      <c r="D11" s="10">
        <f t="shared" si="1"/>
        <v>4.8544600938967148</v>
      </c>
    </row>
    <row r="23" spans="4:12" x14ac:dyDescent="0.3">
      <c r="L23" t="s">
        <v>57</v>
      </c>
    </row>
    <row r="24" spans="4:12" x14ac:dyDescent="0.3">
      <c r="L24" s="6">
        <v>0.6</v>
      </c>
    </row>
    <row r="25" spans="4:12" x14ac:dyDescent="0.3">
      <c r="K25" t="s">
        <v>56</v>
      </c>
      <c r="L25" t="s">
        <v>58</v>
      </c>
    </row>
    <row r="26" spans="4:12" ht="14.5" x14ac:dyDescent="0.3">
      <c r="D26" s="13">
        <v>39886</v>
      </c>
      <c r="E26" s="14" t="s">
        <v>160</v>
      </c>
      <c r="F26" s="14">
        <v>10055</v>
      </c>
      <c r="G26" s="14">
        <v>50</v>
      </c>
      <c r="H26" t="s">
        <v>175</v>
      </c>
      <c r="I26" s="14">
        <v>7.44</v>
      </c>
      <c r="J26" t="s">
        <v>180</v>
      </c>
      <c r="K26" s="10">
        <f>G26/I26</f>
        <v>6.7204301075268811</v>
      </c>
      <c r="L26" s="10">
        <f>K26*2200*(1-$L$24)/2000</f>
        <v>2.956989247311828</v>
      </c>
    </row>
    <row r="27" spans="4:12" ht="14.5" x14ac:dyDescent="0.3">
      <c r="D27" s="13">
        <v>39886</v>
      </c>
      <c r="E27" s="14" t="s">
        <v>161</v>
      </c>
      <c r="F27" s="14">
        <v>10054</v>
      </c>
      <c r="G27" s="14">
        <v>56</v>
      </c>
      <c r="H27" t="s">
        <v>175</v>
      </c>
      <c r="I27" s="14">
        <v>7.84</v>
      </c>
      <c r="J27" t="s">
        <v>180</v>
      </c>
      <c r="K27" s="10">
        <f t="shared" ref="K27:K41" si="2">G27/I27</f>
        <v>7.1428571428571432</v>
      </c>
      <c r="L27" s="10">
        <f t="shared" ref="L27:L32" si="3">K27*2200*(1-$L$24)/2000</f>
        <v>3.1428571428571432</v>
      </c>
    </row>
    <row r="28" spans="4:12" ht="14.5" x14ac:dyDescent="0.3">
      <c r="D28" s="13">
        <v>39905</v>
      </c>
      <c r="E28" s="14" t="s">
        <v>192</v>
      </c>
      <c r="F28" s="14">
        <v>10052</v>
      </c>
      <c r="G28" s="14">
        <v>4.5</v>
      </c>
      <c r="H28" t="s">
        <v>175</v>
      </c>
      <c r="I28" s="14">
        <v>1.1599999999999999</v>
      </c>
      <c r="J28" t="s">
        <v>180</v>
      </c>
      <c r="K28" s="10">
        <f t="shared" si="2"/>
        <v>3.8793103448275863</v>
      </c>
      <c r="L28" s="10">
        <f t="shared" si="3"/>
        <v>1.7068965517241381</v>
      </c>
    </row>
    <row r="29" spans="4:12" ht="14.5" x14ac:dyDescent="0.3">
      <c r="D29" s="13">
        <v>39905</v>
      </c>
      <c r="E29" s="14" t="s">
        <v>193</v>
      </c>
      <c r="F29" s="14">
        <v>10051</v>
      </c>
      <c r="G29" s="14">
        <v>43</v>
      </c>
      <c r="H29" t="s">
        <v>175</v>
      </c>
      <c r="I29" s="14">
        <v>7.7</v>
      </c>
      <c r="J29" t="s">
        <v>180</v>
      </c>
      <c r="K29" s="10">
        <f t="shared" si="2"/>
        <v>5.5844155844155843</v>
      </c>
      <c r="L29" s="10">
        <f t="shared" si="3"/>
        <v>2.4571428571428573</v>
      </c>
    </row>
    <row r="30" spans="4:12" ht="14.5" x14ac:dyDescent="0.3">
      <c r="D30" s="13">
        <v>39905</v>
      </c>
      <c r="E30" s="14" t="s">
        <v>194</v>
      </c>
      <c r="F30" s="14">
        <v>10053</v>
      </c>
      <c r="G30" s="14">
        <v>52</v>
      </c>
      <c r="H30" t="s">
        <v>175</v>
      </c>
      <c r="I30" s="14">
        <v>8.52</v>
      </c>
      <c r="J30" t="s">
        <v>180</v>
      </c>
      <c r="K30" s="10">
        <f t="shared" si="2"/>
        <v>6.103286384976526</v>
      </c>
      <c r="L30" s="10">
        <f t="shared" si="3"/>
        <v>2.6854460093896719</v>
      </c>
    </row>
    <row r="31" spans="4:12" ht="14.5" x14ac:dyDescent="0.3">
      <c r="D31" s="13">
        <v>39913</v>
      </c>
      <c r="E31" s="14" t="s">
        <v>195</v>
      </c>
      <c r="F31" s="14">
        <v>10050</v>
      </c>
      <c r="G31" s="14">
        <v>14</v>
      </c>
      <c r="H31" t="s">
        <v>175</v>
      </c>
      <c r="I31" s="14">
        <v>5.86</v>
      </c>
      <c r="J31" t="s">
        <v>180</v>
      </c>
      <c r="K31" s="10">
        <f t="shared" si="2"/>
        <v>2.3890784982935154</v>
      </c>
      <c r="L31" s="10">
        <f t="shared" si="3"/>
        <v>1.0511945392491469</v>
      </c>
    </row>
    <row r="32" spans="4:12" ht="14.5" x14ac:dyDescent="0.3">
      <c r="D32" s="13">
        <v>39913</v>
      </c>
      <c r="E32" s="14" t="s">
        <v>166</v>
      </c>
      <c r="F32" s="14">
        <v>10049</v>
      </c>
      <c r="G32" s="14">
        <v>39</v>
      </c>
      <c r="H32" t="s">
        <v>175</v>
      </c>
      <c r="I32" s="14">
        <v>6.73</v>
      </c>
      <c r="J32" t="s">
        <v>180</v>
      </c>
      <c r="K32" s="10">
        <f t="shared" si="2"/>
        <v>5.7949479940564634</v>
      </c>
      <c r="L32" s="10">
        <f t="shared" si="3"/>
        <v>2.5497771173848442</v>
      </c>
    </row>
    <row r="33" spans="4:13" ht="16.5" x14ac:dyDescent="0.3">
      <c r="D33" s="14" t="s">
        <v>196</v>
      </c>
      <c r="K33" s="10"/>
      <c r="L33" s="10"/>
    </row>
    <row r="34" spans="4:13" ht="14.5" x14ac:dyDescent="0.3">
      <c r="K34" s="10"/>
      <c r="L34" s="10"/>
      <c r="M34" s="14" t="s">
        <v>197</v>
      </c>
    </row>
    <row r="35" spans="4:13" ht="14.5" x14ac:dyDescent="0.3">
      <c r="D35" s="13">
        <v>39903</v>
      </c>
      <c r="E35" s="14" t="s">
        <v>160</v>
      </c>
      <c r="F35" s="14">
        <v>10063</v>
      </c>
      <c r="G35" s="14">
        <v>42</v>
      </c>
      <c r="H35" t="s">
        <v>175</v>
      </c>
      <c r="I35" s="14">
        <v>7.44</v>
      </c>
      <c r="J35" t="s">
        <v>180</v>
      </c>
      <c r="K35" s="10">
        <f t="shared" si="2"/>
        <v>5.6451612903225801</v>
      </c>
      <c r="L35" s="10">
        <f t="shared" ref="L35:L41" si="4">K35*2200*(1-$L$24)/2000</f>
        <v>2.4838709677419355</v>
      </c>
    </row>
    <row r="36" spans="4:13" ht="14.5" x14ac:dyDescent="0.3">
      <c r="D36" s="13">
        <v>39903</v>
      </c>
      <c r="E36" s="14" t="s">
        <v>161</v>
      </c>
      <c r="F36" s="14">
        <v>10062</v>
      </c>
      <c r="G36" s="14">
        <v>50</v>
      </c>
      <c r="H36" t="s">
        <v>175</v>
      </c>
      <c r="I36" s="14">
        <v>7.84</v>
      </c>
      <c r="J36" t="s">
        <v>180</v>
      </c>
      <c r="K36" s="10">
        <f t="shared" si="2"/>
        <v>6.3775510204081636</v>
      </c>
      <c r="L36" s="10">
        <f t="shared" si="4"/>
        <v>2.8061224489795924</v>
      </c>
    </row>
    <row r="37" spans="4:13" ht="14.5" x14ac:dyDescent="0.3">
      <c r="D37" s="13">
        <v>39940</v>
      </c>
      <c r="E37" s="14" t="s">
        <v>192</v>
      </c>
      <c r="F37" s="14">
        <v>10060</v>
      </c>
      <c r="G37" s="14">
        <v>8</v>
      </c>
      <c r="H37" t="s">
        <v>175</v>
      </c>
      <c r="I37" s="14">
        <v>1.1599999999999999</v>
      </c>
      <c r="J37" t="s">
        <v>180</v>
      </c>
      <c r="K37" s="10">
        <f t="shared" si="2"/>
        <v>6.8965517241379315</v>
      </c>
      <c r="L37" s="10">
        <f t="shared" si="4"/>
        <v>3.0344827586206904</v>
      </c>
    </row>
    <row r="38" spans="4:13" ht="14.5" x14ac:dyDescent="0.3">
      <c r="D38" s="13">
        <v>39940</v>
      </c>
      <c r="E38" s="14" t="s">
        <v>193</v>
      </c>
      <c r="F38" s="14">
        <v>10059</v>
      </c>
      <c r="G38" s="14">
        <v>60</v>
      </c>
      <c r="H38" t="s">
        <v>175</v>
      </c>
      <c r="I38" s="14">
        <v>7.7</v>
      </c>
      <c r="J38" t="s">
        <v>180</v>
      </c>
      <c r="K38" s="10">
        <f t="shared" si="2"/>
        <v>7.7922077922077921</v>
      </c>
      <c r="L38" s="10">
        <f t="shared" si="4"/>
        <v>3.4285714285714284</v>
      </c>
    </row>
    <row r="39" spans="4:13" ht="14.5" x14ac:dyDescent="0.3">
      <c r="D39" s="13">
        <v>39940</v>
      </c>
      <c r="E39" s="14" t="s">
        <v>199</v>
      </c>
      <c r="F39" s="14">
        <v>10061</v>
      </c>
      <c r="G39" s="14">
        <v>42</v>
      </c>
      <c r="H39" t="s">
        <v>175</v>
      </c>
      <c r="I39" s="14">
        <v>8.52</v>
      </c>
      <c r="J39" t="s">
        <v>180</v>
      </c>
      <c r="K39" s="10">
        <f t="shared" si="2"/>
        <v>4.9295774647887329</v>
      </c>
      <c r="L39" s="10">
        <f t="shared" si="4"/>
        <v>2.1690140845070429</v>
      </c>
    </row>
    <row r="40" spans="4:13" ht="14.5" x14ac:dyDescent="0.3">
      <c r="D40" s="13">
        <v>39940</v>
      </c>
      <c r="E40" s="14" t="s">
        <v>198</v>
      </c>
      <c r="F40" s="14">
        <v>10058</v>
      </c>
      <c r="G40" s="14">
        <v>53</v>
      </c>
      <c r="H40" t="s">
        <v>175</v>
      </c>
      <c r="I40" s="14">
        <v>5.86</v>
      </c>
      <c r="J40" t="s">
        <v>180</v>
      </c>
      <c r="K40" s="10">
        <f t="shared" si="2"/>
        <v>9.0443686006825939</v>
      </c>
      <c r="L40" s="10">
        <f t="shared" si="4"/>
        <v>3.9795221843003414</v>
      </c>
    </row>
    <row r="41" spans="4:13" ht="14.5" x14ac:dyDescent="0.3">
      <c r="D41" s="13">
        <v>39940</v>
      </c>
      <c r="E41" s="14" t="s">
        <v>166</v>
      </c>
      <c r="F41" s="14">
        <v>10057</v>
      </c>
      <c r="G41" s="14">
        <v>38</v>
      </c>
      <c r="H41" t="s">
        <v>175</v>
      </c>
      <c r="I41" s="14">
        <v>6.73</v>
      </c>
      <c r="J41" t="s">
        <v>180</v>
      </c>
      <c r="K41" s="10">
        <f t="shared" si="2"/>
        <v>5.6463595839524512</v>
      </c>
      <c r="L41" s="10">
        <f t="shared" si="4"/>
        <v>2.4843982169390788</v>
      </c>
    </row>
    <row r="44" spans="4:13" x14ac:dyDescent="0.3">
      <c r="E44" t="str">
        <f>E40</f>
        <v>Passerel (H)</v>
      </c>
      <c r="F44" s="10">
        <f>L40+L31</f>
        <v>5.0307167235494887</v>
      </c>
    </row>
    <row r="45" spans="4:13" x14ac:dyDescent="0.3">
      <c r="E45" t="str">
        <f>E41</f>
        <v>Prine</v>
      </c>
      <c r="F45" s="10">
        <f>L41+L32</f>
        <v>5.0341753343239226</v>
      </c>
    </row>
    <row r="46" spans="4:13" x14ac:dyDescent="0.3">
      <c r="E46" t="str">
        <f>E35</f>
        <v xml:space="preserve">Triticale </v>
      </c>
      <c r="F46" s="10">
        <f>L35+L26</f>
        <v>5.4408602150537639</v>
      </c>
    </row>
    <row r="47" spans="4:13" x14ac:dyDescent="0.3">
      <c r="E47" t="str">
        <f>E36</f>
        <v>Triticale + Clover</v>
      </c>
      <c r="F47" s="10">
        <f>L36+L27</f>
        <v>5.9489795918367356</v>
      </c>
    </row>
    <row r="48" spans="4:13" x14ac:dyDescent="0.3">
      <c r="E48" t="str">
        <f t="shared" ref="E48:E50" si="5">E37</f>
        <v>Early Ploid</v>
      </c>
      <c r="F48" s="10">
        <f>L37+L28</f>
        <v>4.7413793103448283</v>
      </c>
    </row>
    <row r="49" spans="5:6" x14ac:dyDescent="0.3">
      <c r="E49" t="str">
        <f t="shared" si="5"/>
        <v>Early Ploid + Clover</v>
      </c>
      <c r="F49" s="10">
        <f>L38+L29</f>
        <v>5.8857142857142861</v>
      </c>
    </row>
    <row r="50" spans="5:6" x14ac:dyDescent="0.3">
      <c r="E50" t="str">
        <f t="shared" si="5"/>
        <v>Passerel (L)</v>
      </c>
      <c r="F50" s="10">
        <f>L39+L30</f>
        <v>4.8544600938967148</v>
      </c>
    </row>
  </sheetData>
  <pageMargins left="0.75" right="0.75" top="1" bottom="1" header="0.5" footer="0.5"/>
  <pageSetup paperSize="5" orientation="landscape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"/>
  <sheetViews>
    <sheetView zoomScale="200" workbookViewId="0">
      <selection activeCell="J12" sqref="J12"/>
    </sheetView>
  </sheetViews>
  <sheetFormatPr defaultColWidth="10.69140625" defaultRowHeight="15" x14ac:dyDescent="0.3"/>
  <cols>
    <col min="1" max="1" width="4.3046875" style="11" customWidth="1"/>
    <col min="2" max="15" width="4.3828125" style="11" customWidth="1"/>
    <col min="16" max="16384" width="10.69140625" style="11"/>
  </cols>
  <sheetData>
    <row r="2" spans="1:15" ht="15" customHeight="1" x14ac:dyDescent="0.3">
      <c r="B2" s="15" t="s">
        <v>63</v>
      </c>
      <c r="C2" s="15"/>
      <c r="D2" s="15" t="s">
        <v>64</v>
      </c>
      <c r="E2" s="15"/>
      <c r="F2" s="15" t="s">
        <v>61</v>
      </c>
      <c r="G2" s="15"/>
      <c r="H2" s="15" t="s">
        <v>65</v>
      </c>
      <c r="I2" s="15"/>
      <c r="J2" s="15" t="s">
        <v>66</v>
      </c>
      <c r="K2" s="15"/>
      <c r="L2" s="15" t="s">
        <v>67</v>
      </c>
      <c r="M2" s="15"/>
      <c r="N2" s="15" t="s">
        <v>68</v>
      </c>
      <c r="O2" s="15"/>
    </row>
    <row r="3" spans="1:15" x14ac:dyDescent="0.3">
      <c r="B3" s="11" t="s">
        <v>69</v>
      </c>
      <c r="C3" s="11" t="s">
        <v>70</v>
      </c>
      <c r="D3" s="11" t="s">
        <v>69</v>
      </c>
      <c r="E3" s="11" t="s">
        <v>70</v>
      </c>
      <c r="F3" s="11" t="s">
        <v>69</v>
      </c>
      <c r="G3" s="11" t="s">
        <v>70</v>
      </c>
      <c r="H3" s="11" t="s">
        <v>69</v>
      </c>
      <c r="I3" s="11" t="s">
        <v>70</v>
      </c>
      <c r="J3" s="11" t="s">
        <v>69</v>
      </c>
      <c r="K3" s="11" t="s">
        <v>70</v>
      </c>
      <c r="L3" s="11" t="s">
        <v>69</v>
      </c>
      <c r="M3" s="11" t="s">
        <v>70</v>
      </c>
      <c r="N3" s="11" t="s">
        <v>69</v>
      </c>
      <c r="O3" s="11" t="s">
        <v>70</v>
      </c>
    </row>
    <row r="4" spans="1:15" x14ac:dyDescent="0.3">
      <c r="A4" s="11" t="s">
        <v>71</v>
      </c>
      <c r="F4" s="12">
        <v>19.8048477</v>
      </c>
      <c r="G4" s="12">
        <v>70.572580275733998</v>
      </c>
      <c r="H4" s="12">
        <v>17.405632000000001</v>
      </c>
      <c r="I4" s="12">
        <v>70.371939760130005</v>
      </c>
    </row>
    <row r="5" spans="1:15" x14ac:dyDescent="0.3">
      <c r="A5" s="11" t="s">
        <v>72</v>
      </c>
      <c r="B5" s="12">
        <v>14.8014679</v>
      </c>
      <c r="C5" s="12">
        <v>64.976881720725999</v>
      </c>
      <c r="D5" s="12">
        <v>13.429668400000001</v>
      </c>
      <c r="E5" s="12">
        <v>65.938591839767</v>
      </c>
      <c r="F5" s="12">
        <v>18.470312100000001</v>
      </c>
      <c r="G5" s="12">
        <v>59.322068805363003</v>
      </c>
      <c r="H5" s="12">
        <v>15.852146100000001</v>
      </c>
      <c r="I5" s="12">
        <v>56.867327029210998</v>
      </c>
      <c r="J5" s="12">
        <v>14.0324335</v>
      </c>
      <c r="K5" s="12">
        <v>66.741580110686996</v>
      </c>
      <c r="L5" s="12">
        <v>13.7450113</v>
      </c>
      <c r="M5" s="12">
        <v>66.605458619288001</v>
      </c>
      <c r="N5" s="12">
        <v>15.1825914</v>
      </c>
      <c r="O5" s="12">
        <v>64.881583436078003</v>
      </c>
    </row>
    <row r="6" spans="1:15" x14ac:dyDescent="0.3">
      <c r="A6" s="11" t="s">
        <v>73</v>
      </c>
      <c r="B6" s="12">
        <v>12.9490604</v>
      </c>
      <c r="C6" s="12">
        <v>57.634653399664003</v>
      </c>
      <c r="D6" s="12">
        <v>14.3443956</v>
      </c>
      <c r="E6" s="12">
        <v>56.359689618799003</v>
      </c>
      <c r="J6" s="12">
        <v>12.6639795</v>
      </c>
      <c r="K6" s="12">
        <v>55.636133703567999</v>
      </c>
      <c r="L6" s="12">
        <v>15.7071915</v>
      </c>
      <c r="M6" s="12">
        <v>58.978564945156002</v>
      </c>
      <c r="N6" s="12">
        <v>12.1486225</v>
      </c>
      <c r="O6" s="12">
        <v>56.360904050998002</v>
      </c>
    </row>
  </sheetData>
  <mergeCells count="7">
    <mergeCell ref="N2:O2"/>
    <mergeCell ref="B2:C2"/>
    <mergeCell ref="D2:E2"/>
    <mergeCell ref="F2:G2"/>
    <mergeCell ref="H2:I2"/>
    <mergeCell ref="J2:K2"/>
    <mergeCell ref="L2:M2"/>
  </mergeCells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rixF0D.csv</vt:lpstr>
      <vt:lpstr>quality abbrev</vt:lpstr>
      <vt:lpstr>Sheet1</vt:lpstr>
      <vt:lpstr>sample number code</vt:lpstr>
      <vt:lpstr>Sheet1 (2)</vt:lpstr>
      <vt:lpstr>estimated yields</vt:lpstr>
      <vt:lpstr>2012</vt:lpstr>
      <vt:lpstr>2013</vt:lpstr>
      <vt:lpstr>quality summary-2012</vt:lpstr>
      <vt:lpstr>quality summary-2013</vt:lpstr>
      <vt:lpstr>'quality abbrev'!_GoBack</vt:lpstr>
      <vt:lpstr>rixF0D.csv!_GoBack</vt:lpstr>
    </vt:vector>
  </TitlesOfParts>
  <Company>_x0015_University of Georgia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Crop Science Reviewer</dc:creator>
  <cp:lastModifiedBy>Sue Blum</cp:lastModifiedBy>
  <cp:lastPrinted>2014-05-06T19:05:57Z</cp:lastPrinted>
  <dcterms:created xsi:type="dcterms:W3CDTF">2012-10-02T15:18:28Z</dcterms:created>
  <dcterms:modified xsi:type="dcterms:W3CDTF">2014-05-06T19:06:02Z</dcterms:modified>
</cp:coreProperties>
</file>