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arah\Desktop\Rx Environmental Consulting\McAfee\Data and Photos 2020\"/>
    </mc:Choice>
  </mc:AlternateContent>
  <xr:revisionPtr revIDLastSave="0" documentId="13_ncr:1_{8569E450-C3E5-4B84-A97B-7780EDC241A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11119" sheetId="1" r:id="rId1"/>
    <sheet name="112020" sheetId="3" r:id="rId2"/>
    <sheet name="2021" sheetId="6" r:id="rId3"/>
    <sheet name="Yr-Yr comparisons" sheetId="4" r:id="rId4"/>
  </sheets>
  <definedNames>
    <definedName name="_xlnm.Print_Area" localSheetId="0">'111119'!$A$1:$I$23</definedName>
    <definedName name="_xlnm.Print_Area" localSheetId="1">'112020'!$A$1:$I$24</definedName>
    <definedName name="_xlnm.Print_Area" localSheetId="3">'Yr-Yr comparisons'!$A$1:$E$22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4" l="1"/>
  <c r="H23" i="6"/>
  <c r="D23" i="6"/>
  <c r="F23" i="6" s="1"/>
  <c r="H22" i="6"/>
  <c r="E22" i="6"/>
  <c r="D22" i="6"/>
  <c r="F22" i="6" s="1"/>
  <c r="G22" i="6" s="1"/>
  <c r="I22" i="6" s="1"/>
  <c r="H21" i="6"/>
  <c r="D21" i="6"/>
  <c r="G21" i="6" s="1"/>
  <c r="I21" i="6" s="1"/>
  <c r="H20" i="6"/>
  <c r="D20" i="6"/>
  <c r="F20" i="6" s="1"/>
  <c r="H19" i="6"/>
  <c r="D19" i="6"/>
  <c r="G19" i="6" s="1"/>
  <c r="I19" i="6" s="1"/>
  <c r="H18" i="6"/>
  <c r="D18" i="6"/>
  <c r="H17" i="6"/>
  <c r="D17" i="6"/>
  <c r="F17" i="6" s="1"/>
  <c r="H16" i="6"/>
  <c r="D16" i="6"/>
  <c r="G16" i="6" s="1"/>
  <c r="I16" i="6" s="1"/>
  <c r="H15" i="6"/>
  <c r="D15" i="6"/>
  <c r="H14" i="6"/>
  <c r="G14" i="6"/>
  <c r="I14" i="6" s="1"/>
  <c r="D14" i="6"/>
  <c r="F14" i="6" s="1"/>
  <c r="H13" i="6"/>
  <c r="D13" i="6"/>
  <c r="H12" i="6"/>
  <c r="D12" i="6"/>
  <c r="H11" i="6"/>
  <c r="D11" i="6"/>
  <c r="H10" i="6"/>
  <c r="F10" i="6"/>
  <c r="G10" i="6" s="1"/>
  <c r="I10" i="6" s="1"/>
  <c r="E10" i="6"/>
  <c r="D10" i="6"/>
  <c r="D9" i="6"/>
  <c r="H8" i="6"/>
  <c r="D8" i="6"/>
  <c r="G8" i="6" s="1"/>
  <c r="I8" i="6" s="1"/>
  <c r="H7" i="6"/>
  <c r="D7" i="6"/>
  <c r="H6" i="6"/>
  <c r="D6" i="6"/>
  <c r="H5" i="6"/>
  <c r="D5" i="6"/>
  <c r="G5" i="6" s="1"/>
  <c r="I5" i="6" s="1"/>
  <c r="H4" i="6"/>
  <c r="D4" i="6"/>
  <c r="C23" i="4"/>
  <c r="F23" i="4"/>
  <c r="B6" i="4"/>
  <c r="B5" i="4"/>
  <c r="B4" i="4"/>
  <c r="B3" i="4"/>
  <c r="H15" i="3"/>
  <c r="I14" i="3"/>
  <c r="C15" i="3"/>
  <c r="C16" i="3"/>
  <c r="C13" i="3"/>
  <c r="B13" i="3"/>
  <c r="C9" i="3"/>
  <c r="D9" i="3"/>
  <c r="G9" i="3" s="1"/>
  <c r="I9" i="3" s="1"/>
  <c r="B9" i="3"/>
  <c r="C18" i="3"/>
  <c r="C4" i="3"/>
  <c r="C21" i="3"/>
  <c r="C12" i="3"/>
  <c r="C5" i="3"/>
  <c r="B5" i="3"/>
  <c r="C8" i="3"/>
  <c r="D22" i="3"/>
  <c r="F22" i="3" s="1"/>
  <c r="G22" i="3" s="1"/>
  <c r="I22" i="3" s="1"/>
  <c r="D20" i="3"/>
  <c r="G20" i="3" s="1"/>
  <c r="I20" i="3" s="1"/>
  <c r="D19" i="3"/>
  <c r="D18" i="3"/>
  <c r="G18" i="3" s="1"/>
  <c r="I18" i="3" s="1"/>
  <c r="D17" i="3"/>
  <c r="D16" i="3"/>
  <c r="G16" i="3" s="1"/>
  <c r="I16" i="3" s="1"/>
  <c r="D14" i="3"/>
  <c r="F14" i="3" s="1"/>
  <c r="D10" i="3"/>
  <c r="F10" i="3" s="1"/>
  <c r="G10" i="3" s="1"/>
  <c r="I10" i="3" s="1"/>
  <c r="D5" i="3"/>
  <c r="G5" i="3" s="1"/>
  <c r="I5" i="3" s="1"/>
  <c r="D4" i="3"/>
  <c r="C23" i="3"/>
  <c r="C6" i="3"/>
  <c r="D11" i="3"/>
  <c r="G11" i="3" s="1"/>
  <c r="I11" i="3" s="1"/>
  <c r="C11" i="3"/>
  <c r="B7" i="3"/>
  <c r="D7" i="3" s="1"/>
  <c r="B16" i="3"/>
  <c r="B15" i="3"/>
  <c r="D15" i="3" s="1"/>
  <c r="B23" i="3"/>
  <c r="D23" i="3" s="1"/>
  <c r="B11" i="3"/>
  <c r="B8" i="3"/>
  <c r="D8" i="3" s="1"/>
  <c r="B6" i="3"/>
  <c r="D6" i="3" s="1"/>
  <c r="F6" i="3" s="1"/>
  <c r="B12" i="3"/>
  <c r="D12" i="3" s="1"/>
  <c r="F12" i="3" s="1"/>
  <c r="B21" i="3"/>
  <c r="D21" i="3" s="1"/>
  <c r="H23" i="3"/>
  <c r="H22" i="3"/>
  <c r="E22" i="3"/>
  <c r="H21" i="3"/>
  <c r="H20" i="3"/>
  <c r="H19" i="3"/>
  <c r="F19" i="3"/>
  <c r="G19" i="3"/>
  <c r="I19" i="3" s="1"/>
  <c r="H18" i="3"/>
  <c r="F18" i="3"/>
  <c r="H17" i="3"/>
  <c r="F17" i="3"/>
  <c r="G17" i="3"/>
  <c r="I17" i="3" s="1"/>
  <c r="H16" i="3"/>
  <c r="H14" i="3"/>
  <c r="G14" i="3"/>
  <c r="H13" i="3"/>
  <c r="H12" i="3"/>
  <c r="H11" i="3"/>
  <c r="H10" i="3"/>
  <c r="E10" i="3"/>
  <c r="H8" i="3"/>
  <c r="H7" i="3"/>
  <c r="H6" i="3"/>
  <c r="H5" i="3"/>
  <c r="H4" i="3"/>
  <c r="G4" i="3"/>
  <c r="I4" i="3" s="1"/>
  <c r="F21" i="6" l="1"/>
  <c r="F4" i="6"/>
  <c r="G4" i="6"/>
  <c r="I4" i="6" s="1"/>
  <c r="F13" i="6"/>
  <c r="G13" i="6"/>
  <c r="I13" i="6" s="1"/>
  <c r="F7" i="6"/>
  <c r="G7" i="6"/>
  <c r="I7" i="6" s="1"/>
  <c r="F11" i="6"/>
  <c r="G11" i="6"/>
  <c r="I11" i="6" s="1"/>
  <c r="G12" i="6"/>
  <c r="I12" i="6" s="1"/>
  <c r="F12" i="6"/>
  <c r="G6" i="6"/>
  <c r="I6" i="6" s="1"/>
  <c r="F6" i="6"/>
  <c r="F15" i="6"/>
  <c r="G15" i="6"/>
  <c r="I15" i="6" s="1"/>
  <c r="F18" i="6"/>
  <c r="G18" i="6"/>
  <c r="I18" i="6" s="1"/>
  <c r="G9" i="6"/>
  <c r="I9" i="6" s="1"/>
  <c r="F9" i="6"/>
  <c r="F5" i="6"/>
  <c r="F8" i="6"/>
  <c r="F19" i="6"/>
  <c r="G17" i="6"/>
  <c r="I17" i="6" s="1"/>
  <c r="G20" i="6"/>
  <c r="I20" i="6" s="1"/>
  <c r="G23" i="6"/>
  <c r="F16" i="6"/>
  <c r="G8" i="3"/>
  <c r="I8" i="3" s="1"/>
  <c r="F8" i="3"/>
  <c r="F21" i="3"/>
  <c r="G21" i="3"/>
  <c r="I21" i="3" s="1"/>
  <c r="F7" i="3"/>
  <c r="G7" i="3"/>
  <c r="I7" i="3" s="1"/>
  <c r="F23" i="3"/>
  <c r="G23" i="3"/>
  <c r="G15" i="3"/>
  <c r="I15" i="3" s="1"/>
  <c r="F15" i="3"/>
  <c r="F11" i="3"/>
  <c r="F20" i="3"/>
  <c r="F16" i="3"/>
  <c r="D13" i="3"/>
  <c r="F13" i="3"/>
  <c r="G13" i="3"/>
  <c r="I13" i="3" s="1"/>
  <c r="F9" i="3"/>
  <c r="G12" i="3"/>
  <c r="I12" i="3" s="1"/>
  <c r="G6" i="3"/>
  <c r="I6" i="3" s="1"/>
  <c r="I23" i="3" s="1"/>
  <c r="I24" i="3" s="1"/>
  <c r="F4" i="3"/>
  <c r="F5" i="3"/>
  <c r="H10" i="1"/>
  <c r="I23" i="6" l="1"/>
  <c r="I24" i="6" s="1"/>
  <c r="H22" i="1"/>
  <c r="H20" i="1"/>
  <c r="H19" i="1"/>
  <c r="H17" i="1"/>
  <c r="H14" i="1"/>
  <c r="H21" i="1"/>
  <c r="H18" i="1"/>
  <c r="H16" i="1"/>
  <c r="H15" i="1"/>
  <c r="H13" i="1"/>
  <c r="H12" i="1"/>
  <c r="H11" i="1"/>
  <c r="H8" i="1"/>
  <c r="H7" i="1"/>
  <c r="H6" i="1"/>
  <c r="H5" i="1"/>
  <c r="H4" i="1"/>
  <c r="E10" i="1" l="1"/>
  <c r="E21" i="1"/>
  <c r="D22" i="1" l="1"/>
  <c r="D21" i="1"/>
  <c r="F21" i="1" s="1"/>
  <c r="G21" i="1" s="1"/>
  <c r="I21" i="1" s="1"/>
  <c r="D20" i="1"/>
  <c r="D19" i="1"/>
  <c r="D18" i="1"/>
  <c r="D17" i="1"/>
  <c r="D16" i="1"/>
  <c r="D15" i="1"/>
  <c r="D14" i="1"/>
  <c r="D13" i="1"/>
  <c r="D12" i="1"/>
  <c r="D11" i="1"/>
  <c r="D10" i="1"/>
  <c r="F10" i="1" s="1"/>
  <c r="G10" i="1" s="1"/>
  <c r="I10" i="1" s="1"/>
  <c r="D9" i="1"/>
  <c r="D8" i="1"/>
  <c r="D7" i="1"/>
  <c r="D6" i="1"/>
  <c r="D5" i="1"/>
  <c r="D4" i="1"/>
  <c r="G4" i="1" l="1"/>
  <c r="I4" i="1" s="1"/>
  <c r="F4" i="1"/>
  <c r="F16" i="1"/>
  <c r="G16" i="1"/>
  <c r="I16" i="1" s="1"/>
  <c r="G20" i="1"/>
  <c r="I20" i="1" s="1"/>
  <c r="F20" i="1"/>
  <c r="F11" i="1"/>
  <c r="G11" i="1"/>
  <c r="I11" i="1" s="1"/>
  <c r="G15" i="1"/>
  <c r="I15" i="1" s="1"/>
  <c r="F15" i="1"/>
  <c r="F8" i="1"/>
  <c r="G8" i="1"/>
  <c r="I8" i="1" s="1"/>
  <c r="G5" i="1"/>
  <c r="I5" i="1" s="1"/>
  <c r="F5" i="1"/>
  <c r="F13" i="1"/>
  <c r="G13" i="1"/>
  <c r="I13" i="1" s="1"/>
  <c r="F17" i="1"/>
  <c r="G17" i="1"/>
  <c r="I17" i="1" s="1"/>
  <c r="F7" i="1"/>
  <c r="G7" i="1"/>
  <c r="I7" i="1" s="1"/>
  <c r="G19" i="1"/>
  <c r="I19" i="1" s="1"/>
  <c r="F19" i="1"/>
  <c r="G12" i="1"/>
  <c r="I12" i="1" s="1"/>
  <c r="F12" i="1"/>
  <c r="G9" i="1"/>
  <c r="I9" i="1" s="1"/>
  <c r="F9" i="1"/>
  <c r="G6" i="1"/>
  <c r="I6" i="1" s="1"/>
  <c r="F6" i="1"/>
  <c r="G14" i="1"/>
  <c r="I14" i="1" s="1"/>
  <c r="F14" i="1"/>
  <c r="G18" i="1"/>
  <c r="I18" i="1" s="1"/>
  <c r="F18" i="1"/>
  <c r="F22" i="1"/>
  <c r="G22" i="1"/>
  <c r="I22" i="1" s="1"/>
  <c r="I23" i="1" l="1"/>
</calcChain>
</file>

<file path=xl/sharedStrings.xml><?xml version="1.0" encoding="utf-8"?>
<sst xmlns="http://schemas.openxmlformats.org/spreadsheetml/2006/main" count="182" uniqueCount="57">
  <si>
    <t>Sample</t>
  </si>
  <si>
    <t>Gross</t>
  </si>
  <si>
    <t>Bag</t>
  </si>
  <si>
    <t>Grams</t>
  </si>
  <si>
    <t>A2 &lt;5% Forbs</t>
  </si>
  <si>
    <t>A1/A4 Inside cage &lt;5% Forbs</t>
  </si>
  <si>
    <t>A4 Outside &lt;5% Forbs</t>
  </si>
  <si>
    <t>A6 Grassland &lt;1% Forbs</t>
  </si>
  <si>
    <t>B1 &lt; 5% Forbs</t>
  </si>
  <si>
    <t>A5/A7 &gt;50% Forbs</t>
  </si>
  <si>
    <t>B2 &lt;5% Forbs</t>
  </si>
  <si>
    <t>A3 ~35% Forbs</t>
  </si>
  <si>
    <t>B3 ~50% Forbs</t>
  </si>
  <si>
    <t>B4 ~30% Forbs</t>
  </si>
  <si>
    <t>C1/C2 Inside cage</t>
  </si>
  <si>
    <t>C3 Outside ~65% Forbs</t>
  </si>
  <si>
    <t>C4 Inside cage</t>
  </si>
  <si>
    <t>C3/C6 Inside cage ~60% Forbs</t>
  </si>
  <si>
    <t>C7 Exclosure</t>
  </si>
  <si>
    <t>C6 Outside 60% Forbs</t>
  </si>
  <si>
    <t>C4 Outside cage</t>
  </si>
  <si>
    <t>C5 small bag</t>
  </si>
  <si>
    <t>A6 Woods ~50% Forbs small bag</t>
  </si>
  <si>
    <t>Biomass tons per acre</t>
  </si>
  <si>
    <t>Tons</t>
  </si>
  <si>
    <t>Pounds</t>
  </si>
  <si>
    <t>Biomass pounds per acre</t>
  </si>
  <si>
    <t>Collection date 111119           Weigh date 120719</t>
  </si>
  <si>
    <r>
      <t>Hoop area ft</t>
    </r>
    <r>
      <rPr>
        <vertAlign val="superscript"/>
        <sz val="10"/>
        <color theme="1"/>
        <rFont val="Calibri"/>
        <family val="2"/>
      </rPr>
      <t>2</t>
    </r>
  </si>
  <si>
    <t>Acres</t>
  </si>
  <si>
    <t>Collection date 112020          Weigh date 011721</t>
  </si>
  <si>
    <t>C3/C6</t>
  </si>
  <si>
    <t>A1/A4</t>
  </si>
  <si>
    <t>A6 Grassland</t>
  </si>
  <si>
    <t>A2</t>
  </si>
  <si>
    <t>C4 Inside cage (?)</t>
  </si>
  <si>
    <t>B2</t>
  </si>
  <si>
    <t>B3 &gt;50% Forbs</t>
  </si>
  <si>
    <t>A3</t>
  </si>
  <si>
    <t>A7</t>
  </si>
  <si>
    <t>B1</t>
  </si>
  <si>
    <t>C7</t>
  </si>
  <si>
    <t>B5</t>
  </si>
  <si>
    <t>C1</t>
  </si>
  <si>
    <t>A4</t>
  </si>
  <si>
    <t>Biomass tons per paddock</t>
  </si>
  <si>
    <t>Total tons</t>
  </si>
  <si>
    <t>Paddock</t>
  </si>
  <si>
    <t>A6 Woods</t>
  </si>
  <si>
    <t>B4</t>
  </si>
  <si>
    <t>C3 Outside</t>
  </si>
  <si>
    <t>C6 Outside</t>
  </si>
  <si>
    <t>C5</t>
  </si>
  <si>
    <t>Clippings from within 4x4 cages Sarah</t>
  </si>
  <si>
    <t>Clippings Sarah from within 4x4 cages 111119</t>
  </si>
  <si>
    <t>Biomass lbs per acre</t>
  </si>
  <si>
    <t>Average lbs/acre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</si>
</sst>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"/>
  </numFmts>
  <fonts count="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66" fontId="0" fillId="0" borderId="8" xfId="0" applyNumberFormat="1" applyBorder="1" applyAlignment="1">
      <alignment vertical="center"/>
    </xf>
    <xf numFmtId="165" fontId="0" fillId="0" borderId="10" xfId="1" applyNumberFormat="1" applyFont="1" applyBorder="1" applyAlignment="1">
      <alignment vertical="center"/>
    </xf>
    <xf numFmtId="165" fontId="0" fillId="0" borderId="6" xfId="1" applyNumberFormat="1" applyFont="1" applyBorder="1" applyAlignment="1">
      <alignment vertical="center"/>
    </xf>
    <xf numFmtId="165" fontId="0" fillId="0" borderId="6" xfId="1" applyNumberFormat="1" applyFont="1" applyBorder="1" applyAlignment="1">
      <alignment horizontal="center" vertical="center"/>
    </xf>
    <xf numFmtId="165" fontId="0" fillId="0" borderId="5" xfId="1" applyNumberFormat="1" applyFont="1" applyBorder="1" applyAlignment="1">
      <alignment vertical="center"/>
    </xf>
    <xf numFmtId="166" fontId="0" fillId="0" borderId="5" xfId="0" applyNumberFormat="1" applyFill="1" applyBorder="1" applyAlignment="1">
      <alignment vertical="center"/>
    </xf>
    <xf numFmtId="166" fontId="0" fillId="0" borderId="8" xfId="0" applyNumberFormat="1" applyFill="1" applyBorder="1" applyAlignment="1">
      <alignment horizontal="right" vertical="center"/>
    </xf>
    <xf numFmtId="166" fontId="0" fillId="0" borderId="8" xfId="0" applyNumberFormat="1" applyFill="1" applyBorder="1" applyAlignment="1">
      <alignment vertical="center"/>
    </xf>
    <xf numFmtId="43" fontId="0" fillId="0" borderId="10" xfId="1" applyNumberFormat="1" applyFon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43" fontId="0" fillId="0" borderId="6" xfId="1" applyNumberFormat="1" applyFont="1" applyBorder="1" applyAlignment="1">
      <alignment horizontal="center" vertical="center"/>
    </xf>
    <xf numFmtId="43" fontId="0" fillId="0" borderId="14" xfId="1" applyNumberFormat="1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43" fontId="0" fillId="0" borderId="19" xfId="1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165" fontId="0" fillId="0" borderId="20" xfId="0" applyNumberFormat="1" applyBorder="1" applyAlignment="1">
      <alignment vertical="center"/>
    </xf>
    <xf numFmtId="0" fontId="0" fillId="0" borderId="11" xfId="0" applyBorder="1"/>
    <xf numFmtId="0" fontId="4" fillId="0" borderId="12" xfId="0" applyFont="1" applyBorder="1" applyAlignment="1">
      <alignment horizontal="right"/>
    </xf>
    <xf numFmtId="165" fontId="4" fillId="0" borderId="13" xfId="0" applyNumberFormat="1" applyFont="1" applyBorder="1"/>
    <xf numFmtId="165" fontId="4" fillId="0" borderId="17" xfId="0" applyNumberFormat="1" applyFont="1" applyBorder="1"/>
    <xf numFmtId="0" fontId="4" fillId="0" borderId="11" xfId="0" applyFont="1" applyBorder="1" applyAlignment="1">
      <alignment horizontal="center" vertical="center" wrapText="1"/>
    </xf>
    <xf numFmtId="0" fontId="0" fillId="0" borderId="21" xfId="0" applyBorder="1"/>
    <xf numFmtId="0" fontId="4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/>
    </xf>
    <xf numFmtId="2" fontId="0" fillId="0" borderId="25" xfId="0" applyNumberFormat="1" applyBorder="1"/>
    <xf numFmtId="2" fontId="0" fillId="0" borderId="26" xfId="0" applyNumberFormat="1" applyBorder="1"/>
    <xf numFmtId="2" fontId="0" fillId="0" borderId="26" xfId="0" applyNumberFormat="1" applyBorder="1" applyAlignment="1">
      <alignment vertical="center"/>
    </xf>
    <xf numFmtId="2" fontId="0" fillId="0" borderId="27" xfId="0" applyNumberFormat="1" applyBorder="1"/>
    <xf numFmtId="0" fontId="0" fillId="0" borderId="1" xfId="0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6" xfId="0" applyNumberFormat="1" applyBorder="1" applyAlignment="1">
      <alignment vertical="center"/>
    </xf>
    <xf numFmtId="2" fontId="0" fillId="0" borderId="17" xfId="0" applyNumberForma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5" fontId="0" fillId="0" borderId="0" xfId="0" applyNumberFormat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0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Table Style 1" pivot="0" count="0" xr9:uid="{3E151845-A11E-4031-B6DF-FC5F479ED35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'Yr-Yr comparisons'!$B$26</c:f>
              <c:strCache>
                <c:ptCount val="1"/>
                <c:pt idx="0">
                  <c:v>Average lbs/acre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'Yr-Yr comparisons'!$C$25:$I$25</c15:sqref>
                  </c15:fullRef>
                </c:ext>
              </c:extLst>
              <c:f>('Yr-Yr comparisons'!$C$25,'Yr-Yr comparisons'!$F$25,'Yr-Yr comparisons'!$I$25)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'Yr-Yr comparisons'!$C$26:$I$26</c15:sqref>
                  </c15:fullRef>
                </c:ext>
              </c:extLst>
              <c:f>('Yr-Yr comparisons'!$C$26,'Yr-Yr comparisons'!$F$26,'Yr-Yr comparisons'!$I$26)</c:f>
              <c:numCache>
                <c:formatCode>General</c:formatCode>
                <c:ptCount val="3"/>
                <c:pt idx="0" formatCode="_(* #,##0_);_(* \(#,##0\);_(* &quot;-&quot;??_);_(@_)">
                  <c:v>2198.3076923076924</c:v>
                </c:pt>
                <c:pt idx="1" formatCode="_(* #,##0_);_(* \(#,##0\);_(* &quot;-&quot;??_);_(@_)">
                  <c:v>914.92857142857144</c:v>
                </c:pt>
                <c:pt idx="2" formatCode="_(* #,##0_);_(* \(#,##0\);_(* &quot;-&quot;??_);_(@_)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0-43C2-AA78-FBD6193D8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682928"/>
        <c:axId val="495677352"/>
      </c:barChart>
      <c:catAx>
        <c:axId val="49568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677352"/>
        <c:crosses val="autoZero"/>
        <c:auto val="1"/>
        <c:lblAlgn val="ctr"/>
        <c:lblOffset val="100"/>
        <c:noMultiLvlLbl val="0"/>
      </c:catAx>
      <c:valAx>
        <c:axId val="49567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68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3</xdr:row>
      <xdr:rowOff>9525</xdr:rowOff>
    </xdr:from>
    <xdr:to>
      <xdr:col>16</xdr:col>
      <xdr:colOff>561975</xdr:colOff>
      <xdr:row>17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1CD6DF-D639-47BA-8A7F-09561813E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workbookViewId="0">
      <pane ySplit="3" topLeftCell="A15" activePane="bottomLeft" state="frozen"/>
      <selection pane="bottomLeft" activeCell="F3" sqref="F3:F22"/>
    </sheetView>
  </sheetViews>
  <sheetFormatPr defaultRowHeight="12.75" x14ac:dyDescent="0.2"/>
  <cols>
    <col min="1" max="1" width="23.5703125" customWidth="1"/>
    <col min="2" max="2" width="6.85546875" customWidth="1"/>
    <col min="3" max="3" width="5.7109375" customWidth="1"/>
    <col min="4" max="5" width="7.140625" customWidth="1"/>
    <col min="6" max="6" width="8.28515625" customWidth="1"/>
    <col min="7" max="7" width="8.140625" customWidth="1"/>
    <col min="8" max="8" width="5.42578125" customWidth="1"/>
    <col min="9" max="9" width="8.7109375" customWidth="1"/>
  </cols>
  <sheetData>
    <row r="1" spans="1:13" s="6" customFormat="1" ht="19.899999999999999" customHeight="1" thickBot="1" x14ac:dyDescent="0.25">
      <c r="A1" s="65" t="s">
        <v>54</v>
      </c>
      <c r="B1" s="65"/>
      <c r="C1" s="65"/>
      <c r="D1" s="65"/>
      <c r="E1" s="65"/>
      <c r="F1" s="65"/>
      <c r="G1" s="65"/>
      <c r="H1" s="65"/>
      <c r="I1" s="65"/>
    </row>
    <row r="2" spans="1:13" s="2" customFormat="1" ht="26.25" thickBot="1" x14ac:dyDescent="0.25">
      <c r="A2" s="43" t="s">
        <v>27</v>
      </c>
      <c r="B2" s="62" t="s">
        <v>3</v>
      </c>
      <c r="C2" s="63"/>
      <c r="D2" s="64"/>
      <c r="E2" s="11"/>
      <c r="F2" s="11" t="s">
        <v>25</v>
      </c>
      <c r="G2" s="10" t="s">
        <v>24</v>
      </c>
      <c r="H2" s="15" t="s">
        <v>29</v>
      </c>
      <c r="I2" s="15" t="s">
        <v>24</v>
      </c>
    </row>
    <row r="3" spans="1:13" s="1" customFormat="1" ht="39" thickBot="1" x14ac:dyDescent="0.25">
      <c r="A3" s="10" t="s">
        <v>47</v>
      </c>
      <c r="B3" s="10" t="s">
        <v>1</v>
      </c>
      <c r="C3" s="10" t="s">
        <v>2</v>
      </c>
      <c r="D3" s="11" t="s">
        <v>0</v>
      </c>
      <c r="E3" s="11" t="s">
        <v>28</v>
      </c>
      <c r="F3" s="11" t="s">
        <v>26</v>
      </c>
      <c r="G3" s="15" t="s">
        <v>23</v>
      </c>
      <c r="H3" s="11"/>
      <c r="I3" s="11" t="s">
        <v>45</v>
      </c>
    </row>
    <row r="4" spans="1:13" s="6" customFormat="1" ht="25.9" customHeight="1" thickBot="1" x14ac:dyDescent="0.25">
      <c r="A4" s="12" t="s">
        <v>4</v>
      </c>
      <c r="B4" s="13">
        <v>164.2</v>
      </c>
      <c r="C4" s="14">
        <v>54.4</v>
      </c>
      <c r="D4" s="14">
        <f>B4-C4</f>
        <v>109.79999999999998</v>
      </c>
      <c r="E4" s="16">
        <v>9.6270000000000007</v>
      </c>
      <c r="F4" s="17">
        <f>10*D4</f>
        <v>1097.9999999999998</v>
      </c>
      <c r="G4" s="24">
        <f>D4*10/2000</f>
        <v>0.54899999999999993</v>
      </c>
      <c r="H4" s="30">
        <f>99+16</f>
        <v>115</v>
      </c>
      <c r="I4" s="34">
        <f>G4*H4</f>
        <v>63.134999999999991</v>
      </c>
    </row>
    <row r="5" spans="1:13" s="6" customFormat="1" ht="25.9" customHeight="1" thickBot="1" x14ac:dyDescent="0.25">
      <c r="A5" s="3" t="s">
        <v>5</v>
      </c>
      <c r="B5" s="4">
        <v>485.2</v>
      </c>
      <c r="C5" s="5">
        <v>54.4</v>
      </c>
      <c r="D5" s="5">
        <f t="shared" ref="D5:D22" si="0">B5-C5</f>
        <v>430.8</v>
      </c>
      <c r="E5" s="16">
        <v>9.6270000000000007</v>
      </c>
      <c r="F5" s="18">
        <f t="shared" ref="F5:F22" si="1">10*D5</f>
        <v>4308</v>
      </c>
      <c r="G5" s="25">
        <f t="shared" ref="G5:G9" si="2">D5*10/2000</f>
        <v>2.1539999999999999</v>
      </c>
      <c r="H5" s="31">
        <f>71+72</f>
        <v>143</v>
      </c>
      <c r="I5" s="34">
        <f t="shared" ref="I5:I22" si="3">G5*H5</f>
        <v>308.02199999999999</v>
      </c>
    </row>
    <row r="6" spans="1:13" s="6" customFormat="1" ht="25.9" customHeight="1" thickBot="1" x14ac:dyDescent="0.25">
      <c r="A6" s="3" t="s">
        <v>11</v>
      </c>
      <c r="B6" s="4">
        <v>297.10000000000002</v>
      </c>
      <c r="C6" s="5">
        <v>54.1</v>
      </c>
      <c r="D6" s="5">
        <f t="shared" si="0"/>
        <v>243.00000000000003</v>
      </c>
      <c r="E6" s="16">
        <v>9.6270000000000007</v>
      </c>
      <c r="F6" s="18">
        <f t="shared" si="1"/>
        <v>2430.0000000000005</v>
      </c>
      <c r="G6" s="25">
        <f t="shared" si="2"/>
        <v>1.2150000000000003</v>
      </c>
      <c r="H6" s="31">
        <f>121+97</f>
        <v>218</v>
      </c>
      <c r="I6" s="34">
        <f t="shared" si="3"/>
        <v>264.87000000000006</v>
      </c>
    </row>
    <row r="7" spans="1:13" s="6" customFormat="1" ht="25.9" customHeight="1" thickBot="1" x14ac:dyDescent="0.25">
      <c r="A7" s="3" t="s">
        <v>6</v>
      </c>
      <c r="B7" s="4">
        <v>505.6</v>
      </c>
      <c r="C7" s="5">
        <v>54.8</v>
      </c>
      <c r="D7" s="5">
        <f t="shared" si="0"/>
        <v>450.8</v>
      </c>
      <c r="E7" s="16">
        <v>9.6270000000000007</v>
      </c>
      <c r="F7" s="18">
        <f t="shared" si="1"/>
        <v>4508</v>
      </c>
      <c r="G7" s="25">
        <f t="shared" si="2"/>
        <v>2.254</v>
      </c>
      <c r="H7" s="31">
        <f>72</f>
        <v>72</v>
      </c>
      <c r="I7" s="34">
        <f t="shared" si="3"/>
        <v>162.28800000000001</v>
      </c>
    </row>
    <row r="8" spans="1:13" s="6" customFormat="1" ht="25.9" customHeight="1" thickBot="1" x14ac:dyDescent="0.25">
      <c r="A8" s="3" t="s">
        <v>9</v>
      </c>
      <c r="B8" s="4">
        <v>257.39999999999998</v>
      </c>
      <c r="C8" s="5">
        <v>53.8</v>
      </c>
      <c r="D8" s="5">
        <f t="shared" si="0"/>
        <v>203.59999999999997</v>
      </c>
      <c r="E8" s="16">
        <v>9.6270000000000007</v>
      </c>
      <c r="F8" s="18">
        <f t="shared" si="1"/>
        <v>2035.9999999999995</v>
      </c>
      <c r="G8" s="25">
        <f t="shared" si="2"/>
        <v>1.0179999999999998</v>
      </c>
      <c r="H8" s="31">
        <f>61+38+77+0</f>
        <v>176</v>
      </c>
      <c r="I8" s="34">
        <f t="shared" si="3"/>
        <v>179.16799999999995</v>
      </c>
    </row>
    <row r="9" spans="1:13" s="6" customFormat="1" ht="25.9" customHeight="1" thickBot="1" x14ac:dyDescent="0.25">
      <c r="A9" s="3" t="s">
        <v>7</v>
      </c>
      <c r="B9" s="4">
        <v>228.6</v>
      </c>
      <c r="C9" s="5">
        <v>54.1</v>
      </c>
      <c r="D9" s="5">
        <f t="shared" si="0"/>
        <v>174.5</v>
      </c>
      <c r="E9" s="16">
        <v>9.6270000000000007</v>
      </c>
      <c r="F9" s="18">
        <f t="shared" si="1"/>
        <v>1745</v>
      </c>
      <c r="G9" s="25">
        <f t="shared" si="2"/>
        <v>0.87250000000000005</v>
      </c>
      <c r="H9" s="31">
        <v>45</v>
      </c>
      <c r="I9" s="34">
        <f t="shared" si="3"/>
        <v>39.262500000000003</v>
      </c>
      <c r="M9" s="29"/>
    </row>
    <row r="10" spans="1:13" s="6" customFormat="1" ht="25.9" customHeight="1" thickBot="1" x14ac:dyDescent="0.25">
      <c r="A10" s="28" t="s">
        <v>22</v>
      </c>
      <c r="B10" s="4">
        <v>18.600000000000001</v>
      </c>
      <c r="C10" s="5">
        <v>10.5</v>
      </c>
      <c r="D10" s="5">
        <f t="shared" si="0"/>
        <v>8.1000000000000014</v>
      </c>
      <c r="E10" s="23">
        <f>4.9*4.9/(4*3.14)</f>
        <v>1.9116242038216564</v>
      </c>
      <c r="F10" s="19">
        <f>D10*50</f>
        <v>405.00000000000006</v>
      </c>
      <c r="G10" s="26">
        <f>F10/2000</f>
        <v>0.20250000000000004</v>
      </c>
      <c r="H10" s="31">
        <f>68</f>
        <v>68</v>
      </c>
      <c r="I10" s="34">
        <f t="shared" si="3"/>
        <v>13.770000000000003</v>
      </c>
    </row>
    <row r="11" spans="1:13" s="6" customFormat="1" ht="25.9" customHeight="1" thickBot="1" x14ac:dyDescent="0.25">
      <c r="A11" s="3" t="s">
        <v>8</v>
      </c>
      <c r="B11" s="4">
        <v>249.4</v>
      </c>
      <c r="C11" s="5">
        <v>54</v>
      </c>
      <c r="D11" s="5">
        <f t="shared" si="0"/>
        <v>195.4</v>
      </c>
      <c r="E11" s="16">
        <v>9.6270000000000007</v>
      </c>
      <c r="F11" s="18">
        <f t="shared" si="1"/>
        <v>1954</v>
      </c>
      <c r="G11" s="25">
        <f t="shared" ref="G11:G20" si="4">D11*10/2000</f>
        <v>0.97699999999999998</v>
      </c>
      <c r="H11" s="32">
        <f>117+33</f>
        <v>150</v>
      </c>
      <c r="I11" s="34">
        <f t="shared" si="3"/>
        <v>146.54999999999998</v>
      </c>
    </row>
    <row r="12" spans="1:13" s="6" customFormat="1" ht="25.9" customHeight="1" thickBot="1" x14ac:dyDescent="0.25">
      <c r="A12" s="3" t="s">
        <v>10</v>
      </c>
      <c r="B12" s="4">
        <v>274.8</v>
      </c>
      <c r="C12" s="5">
        <v>53.9</v>
      </c>
      <c r="D12" s="5">
        <f t="shared" si="0"/>
        <v>220.9</v>
      </c>
      <c r="E12" s="16">
        <v>9.6270000000000007</v>
      </c>
      <c r="F12" s="18">
        <f t="shared" si="1"/>
        <v>2209</v>
      </c>
      <c r="G12" s="25">
        <f t="shared" si="4"/>
        <v>1.1045</v>
      </c>
      <c r="H12" s="31">
        <f>67+34</f>
        <v>101</v>
      </c>
      <c r="I12" s="34">
        <f t="shared" si="3"/>
        <v>111.5545</v>
      </c>
    </row>
    <row r="13" spans="1:13" s="6" customFormat="1" ht="25.9" customHeight="1" thickBot="1" x14ac:dyDescent="0.25">
      <c r="A13" s="3" t="s">
        <v>12</v>
      </c>
      <c r="B13" s="4">
        <v>217.8</v>
      </c>
      <c r="C13" s="5">
        <v>54.9</v>
      </c>
      <c r="D13" s="5">
        <f t="shared" si="0"/>
        <v>162.9</v>
      </c>
      <c r="E13" s="16">
        <v>9.6270000000000007</v>
      </c>
      <c r="F13" s="18">
        <f t="shared" si="1"/>
        <v>1629</v>
      </c>
      <c r="G13" s="25">
        <f t="shared" si="4"/>
        <v>0.8145</v>
      </c>
      <c r="H13" s="31">
        <f>142+20</f>
        <v>162</v>
      </c>
      <c r="I13" s="34">
        <f t="shared" si="3"/>
        <v>131.94900000000001</v>
      </c>
    </row>
    <row r="14" spans="1:13" s="6" customFormat="1" ht="25.9" customHeight="1" thickBot="1" x14ac:dyDescent="0.25">
      <c r="A14" s="3" t="s">
        <v>13</v>
      </c>
      <c r="B14" s="4">
        <v>219.8</v>
      </c>
      <c r="C14" s="5">
        <v>54.2</v>
      </c>
      <c r="D14" s="5">
        <f t="shared" si="0"/>
        <v>165.60000000000002</v>
      </c>
      <c r="E14" s="16">
        <v>9.6270000000000007</v>
      </c>
      <c r="F14" s="18">
        <f t="shared" si="1"/>
        <v>1656.0000000000002</v>
      </c>
      <c r="G14" s="25">
        <f t="shared" si="4"/>
        <v>0.82800000000000007</v>
      </c>
      <c r="H14" s="31">
        <f>57+191</f>
        <v>248</v>
      </c>
      <c r="I14" s="34">
        <f t="shared" si="3"/>
        <v>205.34400000000002</v>
      </c>
    </row>
    <row r="15" spans="1:13" s="6" customFormat="1" ht="25.9" customHeight="1" thickBot="1" x14ac:dyDescent="0.25">
      <c r="A15" s="3" t="s">
        <v>14</v>
      </c>
      <c r="B15" s="4">
        <v>330.4</v>
      </c>
      <c r="C15" s="5">
        <v>53.8</v>
      </c>
      <c r="D15" s="5">
        <f t="shared" si="0"/>
        <v>276.59999999999997</v>
      </c>
      <c r="E15" s="16">
        <v>9.6270000000000007</v>
      </c>
      <c r="F15" s="18">
        <f t="shared" si="1"/>
        <v>2765.9999999999995</v>
      </c>
      <c r="G15" s="25">
        <f t="shared" si="4"/>
        <v>1.3829999999999998</v>
      </c>
      <c r="H15" s="31">
        <f>60+1+61+0</f>
        <v>122</v>
      </c>
      <c r="I15" s="34">
        <f t="shared" si="3"/>
        <v>168.72599999999997</v>
      </c>
    </row>
    <row r="16" spans="1:13" s="6" customFormat="1" ht="25.9" customHeight="1" thickBot="1" x14ac:dyDescent="0.25">
      <c r="A16" s="3" t="s">
        <v>15</v>
      </c>
      <c r="B16" s="4">
        <v>162.30000000000001</v>
      </c>
      <c r="C16" s="5">
        <v>54</v>
      </c>
      <c r="D16" s="5">
        <f t="shared" si="0"/>
        <v>108.30000000000001</v>
      </c>
      <c r="E16" s="16">
        <v>9.6270000000000007</v>
      </c>
      <c r="F16" s="18">
        <f t="shared" si="1"/>
        <v>1083</v>
      </c>
      <c r="G16" s="25">
        <f t="shared" si="4"/>
        <v>0.54149999999999998</v>
      </c>
      <c r="H16" s="31">
        <f>60+39</f>
        <v>99</v>
      </c>
      <c r="I16" s="34">
        <f t="shared" si="3"/>
        <v>53.608499999999999</v>
      </c>
    </row>
    <row r="17" spans="1:9" s="6" customFormat="1" ht="25.9" customHeight="1" thickBot="1" x14ac:dyDescent="0.25">
      <c r="A17" s="28" t="s">
        <v>17</v>
      </c>
      <c r="B17" s="4">
        <v>273.60000000000002</v>
      </c>
      <c r="C17" s="5">
        <v>54.2</v>
      </c>
      <c r="D17" s="5">
        <f t="shared" si="0"/>
        <v>219.40000000000003</v>
      </c>
      <c r="E17" s="16">
        <v>9.6270000000000007</v>
      </c>
      <c r="F17" s="18">
        <f t="shared" si="1"/>
        <v>2194.0000000000005</v>
      </c>
      <c r="G17" s="25">
        <f t="shared" si="4"/>
        <v>1.0970000000000002</v>
      </c>
      <c r="H17" s="31">
        <f>60+39+95+0</f>
        <v>194</v>
      </c>
      <c r="I17" s="34">
        <f t="shared" si="3"/>
        <v>212.81800000000004</v>
      </c>
    </row>
    <row r="18" spans="1:9" s="6" customFormat="1" ht="25.9" customHeight="1" thickBot="1" x14ac:dyDescent="0.25">
      <c r="A18" s="3" t="s">
        <v>19</v>
      </c>
      <c r="B18" s="4">
        <v>199.4</v>
      </c>
      <c r="C18" s="5">
        <v>54.7</v>
      </c>
      <c r="D18" s="5">
        <f t="shared" si="0"/>
        <v>144.69999999999999</v>
      </c>
      <c r="E18" s="16">
        <v>9.6270000000000007</v>
      </c>
      <c r="F18" s="18">
        <f t="shared" si="1"/>
        <v>1447</v>
      </c>
      <c r="G18" s="25">
        <f t="shared" si="4"/>
        <v>0.72350000000000003</v>
      </c>
      <c r="H18" s="31">
        <f>76+0</f>
        <v>76</v>
      </c>
      <c r="I18" s="34">
        <f t="shared" si="3"/>
        <v>54.986000000000004</v>
      </c>
    </row>
    <row r="19" spans="1:9" s="6" customFormat="1" ht="25.9" customHeight="1" thickBot="1" x14ac:dyDescent="0.25">
      <c r="A19" s="3" t="s">
        <v>20</v>
      </c>
      <c r="B19" s="4">
        <v>132.5</v>
      </c>
      <c r="C19" s="5">
        <v>54.4</v>
      </c>
      <c r="D19" s="5">
        <f t="shared" si="0"/>
        <v>78.099999999999994</v>
      </c>
      <c r="E19" s="16">
        <v>9.6270000000000007</v>
      </c>
      <c r="F19" s="18">
        <f t="shared" si="1"/>
        <v>781</v>
      </c>
      <c r="G19" s="25">
        <f t="shared" si="4"/>
        <v>0.39050000000000001</v>
      </c>
      <c r="H19" s="31">
        <f>95+0</f>
        <v>95</v>
      </c>
      <c r="I19" s="34">
        <f t="shared" si="3"/>
        <v>37.097500000000004</v>
      </c>
    </row>
    <row r="20" spans="1:9" s="6" customFormat="1" ht="25.9" customHeight="1" thickBot="1" x14ac:dyDescent="0.25">
      <c r="A20" s="3" t="s">
        <v>16</v>
      </c>
      <c r="B20" s="4">
        <v>175.2</v>
      </c>
      <c r="C20" s="5">
        <v>54.4</v>
      </c>
      <c r="D20" s="5">
        <f t="shared" si="0"/>
        <v>120.79999999999998</v>
      </c>
      <c r="E20" s="16">
        <v>9.6270000000000007</v>
      </c>
      <c r="F20" s="18">
        <f t="shared" si="1"/>
        <v>1207.9999999999998</v>
      </c>
      <c r="G20" s="25">
        <f t="shared" si="4"/>
        <v>0.60399999999999987</v>
      </c>
      <c r="H20" s="31">
        <f>95+4</f>
        <v>99</v>
      </c>
      <c r="I20" s="34">
        <f t="shared" si="3"/>
        <v>59.795999999999985</v>
      </c>
    </row>
    <row r="21" spans="1:9" s="6" customFormat="1" ht="25.9" customHeight="1" thickBot="1" x14ac:dyDescent="0.25">
      <c r="A21" s="3" t="s">
        <v>21</v>
      </c>
      <c r="B21" s="4">
        <v>37.700000000000003</v>
      </c>
      <c r="C21" s="5">
        <v>10.4</v>
      </c>
      <c r="D21" s="5">
        <f t="shared" si="0"/>
        <v>27.300000000000004</v>
      </c>
      <c r="E21" s="22">
        <f>4.9*4.9/(4*3.14)</f>
        <v>1.9116242038216564</v>
      </c>
      <c r="F21" s="19">
        <f>D21*50</f>
        <v>1365.0000000000002</v>
      </c>
      <c r="G21" s="26">
        <f>F21/2000</f>
        <v>0.68250000000000011</v>
      </c>
      <c r="H21" s="31">
        <f>0+43</f>
        <v>43</v>
      </c>
      <c r="I21" s="34">
        <f t="shared" si="3"/>
        <v>29.347500000000004</v>
      </c>
    </row>
    <row r="22" spans="1:9" s="6" customFormat="1" ht="25.9" customHeight="1" thickBot="1" x14ac:dyDescent="0.25">
      <c r="A22" s="7" t="s">
        <v>18</v>
      </c>
      <c r="B22" s="8">
        <v>220</v>
      </c>
      <c r="C22" s="9">
        <v>54</v>
      </c>
      <c r="D22" s="9">
        <f t="shared" si="0"/>
        <v>166</v>
      </c>
      <c r="E22" s="21">
        <v>9.6270000000000007</v>
      </c>
      <c r="F22" s="20">
        <f t="shared" si="1"/>
        <v>1660</v>
      </c>
      <c r="G22" s="36">
        <f>D22*10/2000</f>
        <v>0.83</v>
      </c>
      <c r="H22" s="37">
        <f>80+27</f>
        <v>107</v>
      </c>
      <c r="I22" s="38">
        <f t="shared" si="3"/>
        <v>88.81</v>
      </c>
    </row>
    <row r="23" spans="1:9" ht="13.5" thickBot="1" x14ac:dyDescent="0.25">
      <c r="G23" s="39"/>
      <c r="H23" s="40" t="s">
        <v>46</v>
      </c>
      <c r="I23" s="41">
        <f>SUM(I4:I22)</f>
        <v>2331.1024999999995</v>
      </c>
    </row>
  </sheetData>
  <mergeCells count="2">
    <mergeCell ref="B2:D2"/>
    <mergeCell ref="A1:I1"/>
  </mergeCells>
  <printOptions horizontalCentered="1"/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>
      <pane ySplit="3" topLeftCell="A18" activePane="bottomLeft" state="frozen"/>
      <selection pane="bottomLeft" sqref="A1:XFD1048576"/>
    </sheetView>
  </sheetViews>
  <sheetFormatPr defaultRowHeight="12.75" x14ac:dyDescent="0.2"/>
  <cols>
    <col min="1" max="1" width="21.7109375" customWidth="1"/>
    <col min="2" max="2" width="6.85546875" customWidth="1"/>
    <col min="3" max="3" width="5.7109375" customWidth="1"/>
    <col min="4" max="5" width="7.140625" customWidth="1"/>
    <col min="6" max="6" width="8.28515625" customWidth="1"/>
    <col min="7" max="7" width="8.140625" customWidth="1"/>
    <col min="8" max="8" width="5.42578125" customWidth="1"/>
  </cols>
  <sheetData>
    <row r="1" spans="1:9" s="6" customFormat="1" ht="19.899999999999999" customHeight="1" thickBot="1" x14ac:dyDescent="0.25">
      <c r="A1" s="65" t="s">
        <v>53</v>
      </c>
      <c r="B1" s="65"/>
      <c r="C1" s="65"/>
      <c r="D1" s="65"/>
      <c r="E1" s="65"/>
      <c r="F1" s="65"/>
      <c r="G1" s="65"/>
      <c r="H1" s="65"/>
      <c r="I1" s="65"/>
    </row>
    <row r="2" spans="1:9" s="2" customFormat="1" ht="26.25" thickBot="1" x14ac:dyDescent="0.25">
      <c r="A2" s="43" t="s">
        <v>30</v>
      </c>
      <c r="B2" s="62" t="s">
        <v>3</v>
      </c>
      <c r="C2" s="63"/>
      <c r="D2" s="64"/>
      <c r="E2" s="11"/>
      <c r="F2" s="11" t="s">
        <v>25</v>
      </c>
      <c r="G2" s="10" t="s">
        <v>24</v>
      </c>
      <c r="H2" s="15" t="s">
        <v>29</v>
      </c>
      <c r="I2" s="15" t="s">
        <v>24</v>
      </c>
    </row>
    <row r="3" spans="1:9" s="1" customFormat="1" ht="39" thickBot="1" x14ac:dyDescent="0.25">
      <c r="A3" s="10" t="s">
        <v>47</v>
      </c>
      <c r="B3" s="10" t="s">
        <v>1</v>
      </c>
      <c r="C3" s="10" t="s">
        <v>2</v>
      </c>
      <c r="D3" s="11" t="s">
        <v>0</v>
      </c>
      <c r="E3" s="11" t="s">
        <v>28</v>
      </c>
      <c r="F3" s="11" t="s">
        <v>26</v>
      </c>
      <c r="G3" s="15" t="s">
        <v>23</v>
      </c>
      <c r="H3" s="10"/>
      <c r="I3" s="11" t="s">
        <v>45</v>
      </c>
    </row>
    <row r="4" spans="1:9" s="6" customFormat="1" ht="25.9" customHeight="1" x14ac:dyDescent="0.2">
      <c r="A4" s="12" t="s">
        <v>34</v>
      </c>
      <c r="B4" s="14">
        <v>91.6</v>
      </c>
      <c r="C4" s="14">
        <f>10.4</f>
        <v>10.4</v>
      </c>
      <c r="D4" s="5">
        <f t="shared" ref="D4:D10" si="0">B4-C4</f>
        <v>81.199999999999989</v>
      </c>
      <c r="E4" s="16">
        <v>9.6270000000000007</v>
      </c>
      <c r="F4" s="17">
        <f>10*D4</f>
        <v>811.99999999999989</v>
      </c>
      <c r="G4" s="24">
        <f>D4*10/2000</f>
        <v>0.40599999999999992</v>
      </c>
      <c r="H4" s="30">
        <f>99+16</f>
        <v>115</v>
      </c>
      <c r="I4" s="34">
        <f>G4*H4</f>
        <v>46.689999999999991</v>
      </c>
    </row>
    <row r="5" spans="1:9" s="6" customFormat="1" ht="25.9" customHeight="1" x14ac:dyDescent="0.2">
      <c r="A5" s="3" t="s">
        <v>32</v>
      </c>
      <c r="B5" s="5">
        <f>83.9</f>
        <v>83.9</v>
      </c>
      <c r="C5" s="5">
        <f>10.3</f>
        <v>10.3</v>
      </c>
      <c r="D5" s="5">
        <f t="shared" si="0"/>
        <v>73.600000000000009</v>
      </c>
      <c r="E5" s="16">
        <v>9.6270000000000007</v>
      </c>
      <c r="F5" s="18">
        <f t="shared" ref="F5:F23" si="1">10*D5</f>
        <v>736.00000000000011</v>
      </c>
      <c r="G5" s="25">
        <f t="shared" ref="G5:G9" si="2">D5*10/2000</f>
        <v>0.36800000000000005</v>
      </c>
      <c r="H5" s="31">
        <f>71+72</f>
        <v>143</v>
      </c>
      <c r="I5" s="35">
        <f t="shared" ref="I5:I22" si="3">G5*H5</f>
        <v>52.624000000000009</v>
      </c>
    </row>
    <row r="6" spans="1:9" s="6" customFormat="1" ht="25.9" customHeight="1" x14ac:dyDescent="0.2">
      <c r="A6" s="3" t="s">
        <v>38</v>
      </c>
      <c r="B6" s="5">
        <f>95.9</f>
        <v>95.9</v>
      </c>
      <c r="C6" s="5">
        <f>11.5</f>
        <v>11.5</v>
      </c>
      <c r="D6" s="5">
        <f t="shared" si="0"/>
        <v>84.4</v>
      </c>
      <c r="E6" s="16">
        <v>9.6270000000000007</v>
      </c>
      <c r="F6" s="18">
        <f t="shared" si="1"/>
        <v>844</v>
      </c>
      <c r="G6" s="25">
        <f t="shared" si="2"/>
        <v>0.42199999999999999</v>
      </c>
      <c r="H6" s="31">
        <f>121+97</f>
        <v>218</v>
      </c>
      <c r="I6" s="35">
        <f t="shared" si="3"/>
        <v>91.995999999999995</v>
      </c>
    </row>
    <row r="7" spans="1:9" s="6" customFormat="1" ht="25.9" customHeight="1" x14ac:dyDescent="0.2">
      <c r="A7" s="3" t="s">
        <v>44</v>
      </c>
      <c r="B7" s="5">
        <f>B5</f>
        <v>83.9</v>
      </c>
      <c r="C7" s="5"/>
      <c r="D7" s="5">
        <f t="shared" si="0"/>
        <v>83.9</v>
      </c>
      <c r="E7" s="16">
        <v>9.6270000000000007</v>
      </c>
      <c r="F7" s="18">
        <f t="shared" si="1"/>
        <v>839</v>
      </c>
      <c r="G7" s="25">
        <f t="shared" si="2"/>
        <v>0.41949999999999998</v>
      </c>
      <c r="H7" s="31">
        <f>72</f>
        <v>72</v>
      </c>
      <c r="I7" s="35">
        <f t="shared" si="3"/>
        <v>30.204000000000001</v>
      </c>
    </row>
    <row r="8" spans="1:9" s="6" customFormat="1" ht="25.9" customHeight="1" x14ac:dyDescent="0.2">
      <c r="A8" s="3" t="s">
        <v>39</v>
      </c>
      <c r="B8" s="5">
        <f>62.6</f>
        <v>62.6</v>
      </c>
      <c r="C8" s="5">
        <f>10.3</f>
        <v>10.3</v>
      </c>
      <c r="D8" s="5">
        <f t="shared" si="0"/>
        <v>52.3</v>
      </c>
      <c r="E8" s="16">
        <v>9.6270000000000007</v>
      </c>
      <c r="F8" s="18">
        <f t="shared" si="1"/>
        <v>523</v>
      </c>
      <c r="G8" s="25">
        <f t="shared" si="2"/>
        <v>0.26150000000000001</v>
      </c>
      <c r="H8" s="31">
        <f>61+38+77+0</f>
        <v>176</v>
      </c>
      <c r="I8" s="35">
        <f t="shared" si="3"/>
        <v>46.024000000000001</v>
      </c>
    </row>
    <row r="9" spans="1:9" s="6" customFormat="1" ht="25.9" customHeight="1" x14ac:dyDescent="0.2">
      <c r="A9" s="3" t="s">
        <v>33</v>
      </c>
      <c r="B9" s="5">
        <f>106.8</f>
        <v>106.8</v>
      </c>
      <c r="C9" s="5">
        <f>20.8</f>
        <v>20.8</v>
      </c>
      <c r="D9" s="5">
        <f t="shared" si="0"/>
        <v>86</v>
      </c>
      <c r="E9" s="16">
        <v>9.6270000000000007</v>
      </c>
      <c r="F9" s="18">
        <f t="shared" si="1"/>
        <v>860</v>
      </c>
      <c r="G9" s="25">
        <f t="shared" si="2"/>
        <v>0.43</v>
      </c>
      <c r="H9" s="31">
        <v>45</v>
      </c>
      <c r="I9" s="35">
        <f t="shared" si="3"/>
        <v>19.350000000000001</v>
      </c>
    </row>
    <row r="10" spans="1:9" s="6" customFormat="1" ht="25.9" customHeight="1" x14ac:dyDescent="0.2">
      <c r="A10" s="28" t="s">
        <v>48</v>
      </c>
      <c r="B10" s="4"/>
      <c r="C10" s="5"/>
      <c r="D10" s="5">
        <f t="shared" si="0"/>
        <v>0</v>
      </c>
      <c r="E10" s="23">
        <f>4.9*4.9/(4*3.14)</f>
        <v>1.9116242038216564</v>
      </c>
      <c r="F10" s="19">
        <f>D10*50</f>
        <v>0</v>
      </c>
      <c r="G10" s="26">
        <f>F10/2000</f>
        <v>0</v>
      </c>
      <c r="H10" s="31">
        <f>68</f>
        <v>68</v>
      </c>
      <c r="I10" s="35">
        <f t="shared" si="3"/>
        <v>0</v>
      </c>
    </row>
    <row r="11" spans="1:9" s="6" customFormat="1" ht="25.9" customHeight="1" x14ac:dyDescent="0.2">
      <c r="A11" s="3" t="s">
        <v>40</v>
      </c>
      <c r="B11" s="5">
        <f>108.6</f>
        <v>108.6</v>
      </c>
      <c r="C11" s="5">
        <f>10.4</f>
        <v>10.4</v>
      </c>
      <c r="D11" s="5">
        <f>B11-C11</f>
        <v>98.199999999999989</v>
      </c>
      <c r="E11" s="16">
        <v>9.6270000000000007</v>
      </c>
      <c r="F11" s="18">
        <f t="shared" si="1"/>
        <v>981.99999999999989</v>
      </c>
      <c r="G11" s="25">
        <f t="shared" ref="G11:G21" si="4">D11*10/2000</f>
        <v>0.49099999999999994</v>
      </c>
      <c r="H11" s="32">
        <f>117+33</f>
        <v>150</v>
      </c>
      <c r="I11" s="35">
        <f t="shared" si="3"/>
        <v>73.649999999999991</v>
      </c>
    </row>
    <row r="12" spans="1:9" s="6" customFormat="1" ht="25.9" customHeight="1" x14ac:dyDescent="0.2">
      <c r="A12" s="3" t="s">
        <v>36</v>
      </c>
      <c r="B12" s="5">
        <f>76.6</f>
        <v>76.599999999999994</v>
      </c>
      <c r="C12" s="5">
        <f>10.5</f>
        <v>10.5</v>
      </c>
      <c r="D12" s="5">
        <f t="shared" ref="D12:D23" si="5">B12-C12</f>
        <v>66.099999999999994</v>
      </c>
      <c r="E12" s="16">
        <v>9.6270000000000007</v>
      </c>
      <c r="F12" s="18">
        <f t="shared" si="1"/>
        <v>661</v>
      </c>
      <c r="G12" s="25">
        <f t="shared" si="4"/>
        <v>0.33050000000000002</v>
      </c>
      <c r="H12" s="31">
        <f>67+34</f>
        <v>101</v>
      </c>
      <c r="I12" s="35">
        <f t="shared" si="3"/>
        <v>33.380500000000005</v>
      </c>
    </row>
    <row r="13" spans="1:9" s="6" customFormat="1" ht="25.9" customHeight="1" x14ac:dyDescent="0.2">
      <c r="A13" s="3" t="s">
        <v>37</v>
      </c>
      <c r="B13" s="5">
        <f>125.3</f>
        <v>125.3</v>
      </c>
      <c r="C13" s="5">
        <f>10.5</f>
        <v>10.5</v>
      </c>
      <c r="D13" s="5">
        <f t="shared" si="5"/>
        <v>114.8</v>
      </c>
      <c r="E13" s="16">
        <v>9.6270000000000007</v>
      </c>
      <c r="F13" s="18">
        <f t="shared" si="1"/>
        <v>1148</v>
      </c>
      <c r="G13" s="25">
        <f t="shared" si="4"/>
        <v>0.57399999999999995</v>
      </c>
      <c r="H13" s="31">
        <f>142+20</f>
        <v>162</v>
      </c>
      <c r="I13" s="35">
        <f t="shared" si="3"/>
        <v>92.988</v>
      </c>
    </row>
    <row r="14" spans="1:9" s="6" customFormat="1" ht="25.9" customHeight="1" x14ac:dyDescent="0.2">
      <c r="A14" s="3" t="s">
        <v>49</v>
      </c>
      <c r="B14" s="4"/>
      <c r="C14" s="5"/>
      <c r="D14" s="5">
        <f t="shared" si="5"/>
        <v>0</v>
      </c>
      <c r="E14" s="16">
        <v>9.6270000000000007</v>
      </c>
      <c r="F14" s="18">
        <f t="shared" si="1"/>
        <v>0</v>
      </c>
      <c r="G14" s="25">
        <f t="shared" si="4"/>
        <v>0</v>
      </c>
      <c r="H14" s="31">
        <f>57+191</f>
        <v>248</v>
      </c>
      <c r="I14" s="35">
        <f t="shared" si="3"/>
        <v>0</v>
      </c>
    </row>
    <row r="15" spans="1:9" s="6" customFormat="1" ht="25.9" customHeight="1" x14ac:dyDescent="0.2">
      <c r="A15" s="3" t="s">
        <v>42</v>
      </c>
      <c r="B15" s="4">
        <f>418.8</f>
        <v>418.8</v>
      </c>
      <c r="C15" s="5">
        <f>245.1</f>
        <v>245.1</v>
      </c>
      <c r="D15" s="5">
        <f t="shared" si="5"/>
        <v>173.70000000000002</v>
      </c>
      <c r="E15" s="16">
        <v>9.6270000000000007</v>
      </c>
      <c r="F15" s="18">
        <f t="shared" ref="F15" si="6">10*D15</f>
        <v>1737.0000000000002</v>
      </c>
      <c r="G15" s="25">
        <f t="shared" ref="G15" si="7">D15*10/2000</f>
        <v>0.86850000000000016</v>
      </c>
      <c r="H15" s="31">
        <f>103</f>
        <v>103</v>
      </c>
      <c r="I15" s="35">
        <f t="shared" ref="I15" si="8">G15*H15</f>
        <v>89.455500000000015</v>
      </c>
    </row>
    <row r="16" spans="1:9" s="6" customFormat="1" ht="25.9" customHeight="1" x14ac:dyDescent="0.2">
      <c r="A16" s="3" t="s">
        <v>43</v>
      </c>
      <c r="B16" s="4">
        <f>411.1</f>
        <v>411.1</v>
      </c>
      <c r="C16" s="5">
        <f>245.2</f>
        <v>245.2</v>
      </c>
      <c r="D16" s="5">
        <f t="shared" si="5"/>
        <v>165.90000000000003</v>
      </c>
      <c r="E16" s="16">
        <v>9.6270000000000007</v>
      </c>
      <c r="F16" s="18">
        <f t="shared" si="1"/>
        <v>1659.0000000000005</v>
      </c>
      <c r="G16" s="25">
        <f t="shared" si="4"/>
        <v>0.82950000000000024</v>
      </c>
      <c r="H16" s="31">
        <f>60+1+61+0</f>
        <v>122</v>
      </c>
      <c r="I16" s="35">
        <f t="shared" si="3"/>
        <v>101.19900000000003</v>
      </c>
    </row>
    <row r="17" spans="1:9" s="6" customFormat="1" ht="25.9" customHeight="1" x14ac:dyDescent="0.2">
      <c r="A17" s="3" t="s">
        <v>50</v>
      </c>
      <c r="B17" s="4"/>
      <c r="C17" s="5"/>
      <c r="D17" s="5">
        <f t="shared" si="5"/>
        <v>0</v>
      </c>
      <c r="E17" s="16">
        <v>9.6270000000000007</v>
      </c>
      <c r="F17" s="18">
        <f t="shared" si="1"/>
        <v>0</v>
      </c>
      <c r="G17" s="25">
        <f t="shared" si="4"/>
        <v>0</v>
      </c>
      <c r="H17" s="31">
        <f>60+39</f>
        <v>99</v>
      </c>
      <c r="I17" s="35">
        <f t="shared" si="3"/>
        <v>0</v>
      </c>
    </row>
    <row r="18" spans="1:9" s="6" customFormat="1" ht="25.9" customHeight="1" x14ac:dyDescent="0.2">
      <c r="A18" s="28" t="s">
        <v>31</v>
      </c>
      <c r="B18" s="4">
        <v>57.6</v>
      </c>
      <c r="C18" s="5">
        <f>10.5</f>
        <v>10.5</v>
      </c>
      <c r="D18" s="5">
        <f t="shared" si="5"/>
        <v>47.1</v>
      </c>
      <c r="E18" s="16">
        <v>9.6270000000000007</v>
      </c>
      <c r="F18" s="18">
        <f t="shared" si="1"/>
        <v>471</v>
      </c>
      <c r="G18" s="25">
        <f t="shared" si="4"/>
        <v>0.23549999999999999</v>
      </c>
      <c r="H18" s="31">
        <f>60+39+95+0</f>
        <v>194</v>
      </c>
      <c r="I18" s="35">
        <f t="shared" si="3"/>
        <v>45.686999999999998</v>
      </c>
    </row>
    <row r="19" spans="1:9" s="6" customFormat="1" ht="25.9" customHeight="1" x14ac:dyDescent="0.2">
      <c r="A19" s="3" t="s">
        <v>51</v>
      </c>
      <c r="B19" s="4"/>
      <c r="C19" s="5"/>
      <c r="D19" s="5">
        <f t="shared" si="5"/>
        <v>0</v>
      </c>
      <c r="E19" s="16">
        <v>9.6270000000000007</v>
      </c>
      <c r="F19" s="18">
        <f t="shared" si="1"/>
        <v>0</v>
      </c>
      <c r="G19" s="25">
        <f t="shared" si="4"/>
        <v>0</v>
      </c>
      <c r="H19" s="31">
        <f>76+0</f>
        <v>76</v>
      </c>
      <c r="I19" s="35">
        <f t="shared" si="3"/>
        <v>0</v>
      </c>
    </row>
    <row r="20" spans="1:9" s="6" customFormat="1" ht="25.9" customHeight="1" x14ac:dyDescent="0.2">
      <c r="A20" s="3" t="s">
        <v>20</v>
      </c>
      <c r="B20" s="4"/>
      <c r="C20" s="5"/>
      <c r="D20" s="5">
        <f t="shared" si="5"/>
        <v>0</v>
      </c>
      <c r="E20" s="16">
        <v>9.6270000000000007</v>
      </c>
      <c r="F20" s="18">
        <f t="shared" si="1"/>
        <v>0</v>
      </c>
      <c r="G20" s="25">
        <f t="shared" si="4"/>
        <v>0</v>
      </c>
      <c r="H20" s="31">
        <f>95+0</f>
        <v>95</v>
      </c>
      <c r="I20" s="35">
        <f t="shared" si="3"/>
        <v>0</v>
      </c>
    </row>
    <row r="21" spans="1:9" s="6" customFormat="1" ht="25.9" customHeight="1" x14ac:dyDescent="0.2">
      <c r="A21" s="3" t="s">
        <v>35</v>
      </c>
      <c r="B21" s="4">
        <f>90.2</f>
        <v>90.2</v>
      </c>
      <c r="C21" s="5">
        <f>10.4</f>
        <v>10.4</v>
      </c>
      <c r="D21" s="5">
        <f t="shared" si="5"/>
        <v>79.8</v>
      </c>
      <c r="E21" s="16">
        <v>9.6270000000000007</v>
      </c>
      <c r="F21" s="18">
        <f t="shared" si="1"/>
        <v>798</v>
      </c>
      <c r="G21" s="25">
        <f t="shared" si="4"/>
        <v>0.39900000000000002</v>
      </c>
      <c r="H21" s="31">
        <f>95+4</f>
        <v>99</v>
      </c>
      <c r="I21" s="35">
        <f t="shared" si="3"/>
        <v>39.501000000000005</v>
      </c>
    </row>
    <row r="22" spans="1:9" s="6" customFormat="1" ht="25.9" customHeight="1" x14ac:dyDescent="0.2">
      <c r="A22" s="3" t="s">
        <v>52</v>
      </c>
      <c r="B22" s="4"/>
      <c r="C22" s="5"/>
      <c r="D22" s="5">
        <f t="shared" si="5"/>
        <v>0</v>
      </c>
      <c r="E22" s="22">
        <f>4.9*4.9/(4*3.14)</f>
        <v>1.9116242038216564</v>
      </c>
      <c r="F22" s="19">
        <f>D22*50</f>
        <v>0</v>
      </c>
      <c r="G22" s="26">
        <f>F22/2000</f>
        <v>0</v>
      </c>
      <c r="H22" s="31">
        <f>0+43</f>
        <v>43</v>
      </c>
      <c r="I22" s="35">
        <f t="shared" si="3"/>
        <v>0</v>
      </c>
    </row>
    <row r="23" spans="1:9" s="6" customFormat="1" ht="25.9" customHeight="1" thickBot="1" x14ac:dyDescent="0.25">
      <c r="A23" s="7" t="s">
        <v>41</v>
      </c>
      <c r="B23" s="8">
        <f>84.2</f>
        <v>84.2</v>
      </c>
      <c r="C23" s="9">
        <f>10.3</f>
        <v>10.3</v>
      </c>
      <c r="D23" s="5">
        <f t="shared" si="5"/>
        <v>73.900000000000006</v>
      </c>
      <c r="E23" s="21">
        <v>9.6270000000000007</v>
      </c>
      <c r="F23" s="20">
        <f t="shared" si="1"/>
        <v>739</v>
      </c>
      <c r="G23" s="27">
        <f>D23*10/2000</f>
        <v>0.3695</v>
      </c>
      <c r="H23" s="33">
        <f>80+27</f>
        <v>107</v>
      </c>
      <c r="I23" s="42">
        <f>SUM(I4:I22)</f>
        <v>762.74900000000002</v>
      </c>
    </row>
    <row r="24" spans="1:9" ht="13.5" thickBot="1" x14ac:dyDescent="0.25">
      <c r="G24" s="39"/>
      <c r="H24" s="40" t="s">
        <v>46</v>
      </c>
      <c r="I24" s="41">
        <f>SUM(I5:I23)</f>
        <v>1478.808</v>
      </c>
    </row>
  </sheetData>
  <mergeCells count="2">
    <mergeCell ref="B2:D2"/>
    <mergeCell ref="A1:I1"/>
  </mergeCells>
  <printOptions horizontalCentered="1"/>
  <pageMargins left="0.45" right="0.4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C6B0-7317-483A-9986-435729CCE36A}">
  <dimension ref="A1:I24"/>
  <sheetViews>
    <sheetView topLeftCell="A12" workbookViewId="0">
      <selection activeCell="G2" sqref="G2:G23"/>
    </sheetView>
  </sheetViews>
  <sheetFormatPr defaultRowHeight="12.75" x14ac:dyDescent="0.2"/>
  <cols>
    <col min="1" max="1" width="21.7109375" customWidth="1"/>
    <col min="2" max="2" width="6.85546875" customWidth="1"/>
    <col min="3" max="3" width="5.7109375" customWidth="1"/>
    <col min="4" max="5" width="7.140625" customWidth="1"/>
    <col min="6" max="6" width="8.28515625" customWidth="1"/>
    <col min="7" max="7" width="8.140625" customWidth="1"/>
    <col min="8" max="8" width="5.42578125" customWidth="1"/>
  </cols>
  <sheetData>
    <row r="1" spans="1:9" s="6" customFormat="1" ht="19.899999999999999" customHeight="1" thickBot="1" x14ac:dyDescent="0.25">
      <c r="A1" s="65" t="s">
        <v>53</v>
      </c>
      <c r="B1" s="65"/>
      <c r="C1" s="65"/>
      <c r="D1" s="65"/>
      <c r="E1" s="65"/>
      <c r="F1" s="65"/>
      <c r="G1" s="65"/>
      <c r="H1" s="65"/>
      <c r="I1" s="65"/>
    </row>
    <row r="2" spans="1:9" s="2" customFormat="1" ht="26.25" thickBot="1" x14ac:dyDescent="0.25">
      <c r="A2" s="43" t="s">
        <v>30</v>
      </c>
      <c r="B2" s="62" t="s">
        <v>3</v>
      </c>
      <c r="C2" s="63"/>
      <c r="D2" s="64"/>
      <c r="E2" s="11"/>
      <c r="F2" s="11" t="s">
        <v>25</v>
      </c>
      <c r="G2" s="10" t="s">
        <v>24</v>
      </c>
      <c r="H2" s="15" t="s">
        <v>29</v>
      </c>
      <c r="I2" s="15" t="s">
        <v>24</v>
      </c>
    </row>
    <row r="3" spans="1:9" s="1" customFormat="1" ht="39" thickBot="1" x14ac:dyDescent="0.25">
      <c r="A3" s="10" t="s">
        <v>47</v>
      </c>
      <c r="B3" s="10" t="s">
        <v>1</v>
      </c>
      <c r="C3" s="10" t="s">
        <v>2</v>
      </c>
      <c r="D3" s="11" t="s">
        <v>0</v>
      </c>
      <c r="E3" s="11" t="s">
        <v>28</v>
      </c>
      <c r="F3" s="11" t="s">
        <v>26</v>
      </c>
      <c r="G3" s="15" t="s">
        <v>23</v>
      </c>
      <c r="H3" s="10"/>
      <c r="I3" s="11" t="s">
        <v>45</v>
      </c>
    </row>
    <row r="4" spans="1:9" s="6" customFormat="1" ht="25.9" customHeight="1" x14ac:dyDescent="0.2">
      <c r="A4" s="12" t="s">
        <v>34</v>
      </c>
      <c r="B4" s="14">
        <v>128</v>
      </c>
      <c r="C4" s="14">
        <v>22</v>
      </c>
      <c r="D4" s="5">
        <f t="shared" ref="D4:D10" si="0">B4-C4</f>
        <v>106</v>
      </c>
      <c r="E4" s="16">
        <v>9.6270000000000007</v>
      </c>
      <c r="F4" s="17">
        <f>10*D4</f>
        <v>1060</v>
      </c>
      <c r="G4" s="24">
        <f>D4*10/2000</f>
        <v>0.53</v>
      </c>
      <c r="H4" s="30">
        <f>99+16</f>
        <v>115</v>
      </c>
      <c r="I4" s="34">
        <f>G4*H4</f>
        <v>60.95</v>
      </c>
    </row>
    <row r="5" spans="1:9" s="6" customFormat="1" ht="25.9" customHeight="1" x14ac:dyDescent="0.2">
      <c r="A5" s="3" t="s">
        <v>32</v>
      </c>
      <c r="B5" s="5"/>
      <c r="C5" s="5"/>
      <c r="D5" s="5">
        <f t="shared" si="0"/>
        <v>0</v>
      </c>
      <c r="E5" s="16">
        <v>9.6270000000000007</v>
      </c>
      <c r="F5" s="18">
        <f t="shared" ref="F5:F23" si="1">10*D5</f>
        <v>0</v>
      </c>
      <c r="G5" s="25">
        <f t="shared" ref="G5:G9" si="2">D5*10/2000</f>
        <v>0</v>
      </c>
      <c r="H5" s="31">
        <f>71+72</f>
        <v>143</v>
      </c>
      <c r="I5" s="35">
        <f t="shared" ref="I5:I22" si="3">G5*H5</f>
        <v>0</v>
      </c>
    </row>
    <row r="6" spans="1:9" s="6" customFormat="1" ht="25.9" customHeight="1" x14ac:dyDescent="0.2">
      <c r="A6" s="3" t="s">
        <v>38</v>
      </c>
      <c r="B6" s="5"/>
      <c r="C6" s="5"/>
      <c r="D6" s="5">
        <f t="shared" si="0"/>
        <v>0</v>
      </c>
      <c r="E6" s="16">
        <v>9.6270000000000007</v>
      </c>
      <c r="F6" s="18">
        <f t="shared" si="1"/>
        <v>0</v>
      </c>
      <c r="G6" s="25">
        <f t="shared" si="2"/>
        <v>0</v>
      </c>
      <c r="H6" s="31">
        <f>121+97</f>
        <v>218</v>
      </c>
      <c r="I6" s="35">
        <f t="shared" si="3"/>
        <v>0</v>
      </c>
    </row>
    <row r="7" spans="1:9" s="6" customFormat="1" ht="25.9" customHeight="1" x14ac:dyDescent="0.2">
      <c r="A7" s="3" t="s">
        <v>44</v>
      </c>
      <c r="B7" s="5"/>
      <c r="C7" s="5"/>
      <c r="D7" s="5">
        <f t="shared" si="0"/>
        <v>0</v>
      </c>
      <c r="E7" s="16">
        <v>9.6270000000000007</v>
      </c>
      <c r="F7" s="18">
        <f t="shared" si="1"/>
        <v>0</v>
      </c>
      <c r="G7" s="25">
        <f t="shared" si="2"/>
        <v>0</v>
      </c>
      <c r="H7" s="31">
        <f>72</f>
        <v>72</v>
      </c>
      <c r="I7" s="35">
        <f t="shared" si="3"/>
        <v>0</v>
      </c>
    </row>
    <row r="8" spans="1:9" s="6" customFormat="1" ht="25.9" customHeight="1" x14ac:dyDescent="0.2">
      <c r="A8" s="3" t="s">
        <v>39</v>
      </c>
      <c r="B8" s="5">
        <v>72</v>
      </c>
      <c r="C8" s="5">
        <v>22</v>
      </c>
      <c r="D8" s="5">
        <f t="shared" si="0"/>
        <v>50</v>
      </c>
      <c r="E8" s="16">
        <v>9.6270000000000007</v>
      </c>
      <c r="F8" s="18">
        <f t="shared" si="1"/>
        <v>500</v>
      </c>
      <c r="G8" s="25">
        <f t="shared" si="2"/>
        <v>0.25</v>
      </c>
      <c r="H8" s="31">
        <f>61+38+77+0</f>
        <v>176</v>
      </c>
      <c r="I8" s="35">
        <f t="shared" si="3"/>
        <v>44</v>
      </c>
    </row>
    <row r="9" spans="1:9" s="6" customFormat="1" ht="25.9" customHeight="1" x14ac:dyDescent="0.2">
      <c r="A9" s="3" t="s">
        <v>33</v>
      </c>
      <c r="B9" s="5">
        <v>84</v>
      </c>
      <c r="C9" s="5">
        <v>22</v>
      </c>
      <c r="D9" s="5">
        <f t="shared" si="0"/>
        <v>62</v>
      </c>
      <c r="E9" s="16">
        <v>9.6270000000000007</v>
      </c>
      <c r="F9" s="18">
        <f t="shared" si="1"/>
        <v>620</v>
      </c>
      <c r="G9" s="25">
        <f t="shared" si="2"/>
        <v>0.31</v>
      </c>
      <c r="H9" s="31">
        <v>45</v>
      </c>
      <c r="I9" s="35">
        <f t="shared" si="3"/>
        <v>13.95</v>
      </c>
    </row>
    <row r="10" spans="1:9" s="6" customFormat="1" ht="25.9" customHeight="1" x14ac:dyDescent="0.2">
      <c r="A10" s="28" t="s">
        <v>48</v>
      </c>
      <c r="B10" s="4"/>
      <c r="C10" s="5"/>
      <c r="D10" s="5">
        <f t="shared" si="0"/>
        <v>0</v>
      </c>
      <c r="E10" s="23">
        <f>4.9*4.9/(4*3.14)</f>
        <v>1.9116242038216564</v>
      </c>
      <c r="F10" s="19">
        <f>D10*50</f>
        <v>0</v>
      </c>
      <c r="G10" s="26">
        <f>F10/2000</f>
        <v>0</v>
      </c>
      <c r="H10" s="31">
        <f>68</f>
        <v>68</v>
      </c>
      <c r="I10" s="35">
        <f t="shared" si="3"/>
        <v>0</v>
      </c>
    </row>
    <row r="11" spans="1:9" s="6" customFormat="1" ht="25.9" customHeight="1" x14ac:dyDescent="0.2">
      <c r="A11" s="3" t="s">
        <v>40</v>
      </c>
      <c r="B11" s="5">
        <v>173</v>
      </c>
      <c r="C11" s="5">
        <v>22</v>
      </c>
      <c r="D11" s="5">
        <f>B11-C11</f>
        <v>151</v>
      </c>
      <c r="E11" s="16">
        <v>9.6270000000000007</v>
      </c>
      <c r="F11" s="18">
        <f t="shared" si="1"/>
        <v>1510</v>
      </c>
      <c r="G11" s="25">
        <f t="shared" ref="G11:G21" si="4">D11*10/2000</f>
        <v>0.755</v>
      </c>
      <c r="H11" s="32">
        <f>117+33</f>
        <v>150</v>
      </c>
      <c r="I11" s="35">
        <f t="shared" si="3"/>
        <v>113.25</v>
      </c>
    </row>
    <row r="12" spans="1:9" s="6" customFormat="1" ht="25.9" customHeight="1" x14ac:dyDescent="0.2">
      <c r="A12" s="3" t="s">
        <v>36</v>
      </c>
      <c r="B12" s="5">
        <v>241</v>
      </c>
      <c r="C12" s="5">
        <v>22</v>
      </c>
      <c r="D12" s="5">
        <f t="shared" ref="D12:D23" si="5">B12-C12</f>
        <v>219</v>
      </c>
      <c r="E12" s="16">
        <v>9.6270000000000007</v>
      </c>
      <c r="F12" s="18">
        <f t="shared" si="1"/>
        <v>2190</v>
      </c>
      <c r="G12" s="25">
        <f t="shared" si="4"/>
        <v>1.095</v>
      </c>
      <c r="H12" s="31">
        <f>67+34</f>
        <v>101</v>
      </c>
      <c r="I12" s="35">
        <f t="shared" si="3"/>
        <v>110.595</v>
      </c>
    </row>
    <row r="13" spans="1:9" s="6" customFormat="1" ht="25.9" customHeight="1" x14ac:dyDescent="0.2">
      <c r="A13" s="3" t="s">
        <v>37</v>
      </c>
      <c r="B13" s="5"/>
      <c r="C13" s="5"/>
      <c r="D13" s="5">
        <f t="shared" si="5"/>
        <v>0</v>
      </c>
      <c r="E13" s="16">
        <v>9.6270000000000007</v>
      </c>
      <c r="F13" s="18">
        <f t="shared" si="1"/>
        <v>0</v>
      </c>
      <c r="G13" s="25">
        <f t="shared" si="4"/>
        <v>0</v>
      </c>
      <c r="H13" s="31">
        <f>142+20</f>
        <v>162</v>
      </c>
      <c r="I13" s="35">
        <f t="shared" si="3"/>
        <v>0</v>
      </c>
    </row>
    <row r="14" spans="1:9" s="6" customFormat="1" ht="25.9" customHeight="1" x14ac:dyDescent="0.2">
      <c r="A14" s="3" t="s">
        <v>49</v>
      </c>
      <c r="B14" s="4"/>
      <c r="C14" s="5"/>
      <c r="D14" s="5">
        <f t="shared" si="5"/>
        <v>0</v>
      </c>
      <c r="E14" s="16">
        <v>9.6270000000000007</v>
      </c>
      <c r="F14" s="18">
        <f t="shared" si="1"/>
        <v>0</v>
      </c>
      <c r="G14" s="25">
        <f t="shared" si="4"/>
        <v>0</v>
      </c>
      <c r="H14" s="31">
        <f>57+191</f>
        <v>248</v>
      </c>
      <c r="I14" s="35">
        <f t="shared" si="3"/>
        <v>0</v>
      </c>
    </row>
    <row r="15" spans="1:9" s="6" customFormat="1" ht="25.9" customHeight="1" x14ac:dyDescent="0.2">
      <c r="A15" s="3" t="s">
        <v>42</v>
      </c>
      <c r="B15" s="4"/>
      <c r="C15" s="5"/>
      <c r="D15" s="5">
        <f t="shared" si="5"/>
        <v>0</v>
      </c>
      <c r="E15" s="16">
        <v>9.6270000000000007</v>
      </c>
      <c r="F15" s="18">
        <f t="shared" si="1"/>
        <v>0</v>
      </c>
      <c r="G15" s="25">
        <f t="shared" si="4"/>
        <v>0</v>
      </c>
      <c r="H15" s="31">
        <f>103</f>
        <v>103</v>
      </c>
      <c r="I15" s="35">
        <f t="shared" si="3"/>
        <v>0</v>
      </c>
    </row>
    <row r="16" spans="1:9" s="6" customFormat="1" ht="25.9" customHeight="1" x14ac:dyDescent="0.2">
      <c r="A16" s="3" t="s">
        <v>43</v>
      </c>
      <c r="B16" s="4"/>
      <c r="C16" s="5"/>
      <c r="D16" s="5">
        <f t="shared" si="5"/>
        <v>0</v>
      </c>
      <c r="E16" s="16">
        <v>9.6270000000000007</v>
      </c>
      <c r="F16" s="18">
        <f t="shared" si="1"/>
        <v>0</v>
      </c>
      <c r="G16" s="25">
        <f t="shared" si="4"/>
        <v>0</v>
      </c>
      <c r="H16" s="31">
        <f>60+1+61+0</f>
        <v>122</v>
      </c>
      <c r="I16" s="35">
        <f t="shared" si="3"/>
        <v>0</v>
      </c>
    </row>
    <row r="17" spans="1:9" s="6" customFormat="1" ht="25.9" customHeight="1" x14ac:dyDescent="0.2">
      <c r="A17" s="3" t="s">
        <v>50</v>
      </c>
      <c r="B17" s="4"/>
      <c r="C17" s="5"/>
      <c r="D17" s="5">
        <f t="shared" si="5"/>
        <v>0</v>
      </c>
      <c r="E17" s="16">
        <v>9.6270000000000007</v>
      </c>
      <c r="F17" s="18">
        <f t="shared" si="1"/>
        <v>0</v>
      </c>
      <c r="G17" s="25">
        <f t="shared" si="4"/>
        <v>0</v>
      </c>
      <c r="H17" s="31">
        <f>60+39</f>
        <v>99</v>
      </c>
      <c r="I17" s="35">
        <f t="shared" si="3"/>
        <v>0</v>
      </c>
    </row>
    <row r="18" spans="1:9" s="6" customFormat="1" ht="25.9" customHeight="1" x14ac:dyDescent="0.2">
      <c r="A18" s="28" t="s">
        <v>31</v>
      </c>
      <c r="B18" s="4">
        <v>96</v>
      </c>
      <c r="C18" s="5"/>
      <c r="D18" s="5">
        <f t="shared" si="5"/>
        <v>96</v>
      </c>
      <c r="E18" s="16">
        <v>9.6270000000000007</v>
      </c>
      <c r="F18" s="18">
        <f t="shared" si="1"/>
        <v>960</v>
      </c>
      <c r="G18" s="25">
        <f t="shared" si="4"/>
        <v>0.48</v>
      </c>
      <c r="H18" s="31">
        <f>60+39+95+0</f>
        <v>194</v>
      </c>
      <c r="I18" s="35">
        <f t="shared" si="3"/>
        <v>93.11999999999999</v>
      </c>
    </row>
    <row r="19" spans="1:9" s="6" customFormat="1" ht="25.9" customHeight="1" x14ac:dyDescent="0.2">
      <c r="A19" s="3" t="s">
        <v>51</v>
      </c>
      <c r="B19" s="4"/>
      <c r="C19" s="5"/>
      <c r="D19" s="5">
        <f t="shared" si="5"/>
        <v>0</v>
      </c>
      <c r="E19" s="16">
        <v>9.6270000000000007</v>
      </c>
      <c r="F19" s="18">
        <f t="shared" si="1"/>
        <v>0</v>
      </c>
      <c r="G19" s="25">
        <f t="shared" si="4"/>
        <v>0</v>
      </c>
      <c r="H19" s="31">
        <f>76+0</f>
        <v>76</v>
      </c>
      <c r="I19" s="35">
        <f t="shared" si="3"/>
        <v>0</v>
      </c>
    </row>
    <row r="20" spans="1:9" s="6" customFormat="1" ht="25.9" customHeight="1" x14ac:dyDescent="0.2">
      <c r="A20" s="3" t="s">
        <v>20</v>
      </c>
      <c r="B20" s="4"/>
      <c r="C20" s="5"/>
      <c r="D20" s="5">
        <f t="shared" si="5"/>
        <v>0</v>
      </c>
      <c r="E20" s="16">
        <v>9.6270000000000007</v>
      </c>
      <c r="F20" s="18">
        <f t="shared" si="1"/>
        <v>0</v>
      </c>
      <c r="G20" s="25">
        <f t="shared" si="4"/>
        <v>0</v>
      </c>
      <c r="H20" s="31">
        <f>95+0</f>
        <v>95</v>
      </c>
      <c r="I20" s="35">
        <f t="shared" si="3"/>
        <v>0</v>
      </c>
    </row>
    <row r="21" spans="1:9" s="6" customFormat="1" ht="25.9" customHeight="1" x14ac:dyDescent="0.2">
      <c r="A21" s="3" t="s">
        <v>35</v>
      </c>
      <c r="B21" s="4"/>
      <c r="C21" s="5"/>
      <c r="D21" s="5">
        <f t="shared" si="5"/>
        <v>0</v>
      </c>
      <c r="E21" s="16">
        <v>9.6270000000000007</v>
      </c>
      <c r="F21" s="18">
        <f t="shared" si="1"/>
        <v>0</v>
      </c>
      <c r="G21" s="25">
        <f t="shared" si="4"/>
        <v>0</v>
      </c>
      <c r="H21" s="31">
        <f>95+4</f>
        <v>99</v>
      </c>
      <c r="I21" s="35">
        <f t="shared" si="3"/>
        <v>0</v>
      </c>
    </row>
    <row r="22" spans="1:9" s="6" customFormat="1" ht="25.9" customHeight="1" x14ac:dyDescent="0.2">
      <c r="A22" s="3" t="s">
        <v>52</v>
      </c>
      <c r="B22" s="4"/>
      <c r="C22" s="5"/>
      <c r="D22" s="5">
        <f t="shared" si="5"/>
        <v>0</v>
      </c>
      <c r="E22" s="22">
        <f>4.9*4.9/(4*3.14)</f>
        <v>1.9116242038216564</v>
      </c>
      <c r="F22" s="19">
        <f>D22*50</f>
        <v>0</v>
      </c>
      <c r="G22" s="26">
        <f>F22/2000</f>
        <v>0</v>
      </c>
      <c r="H22" s="31">
        <f>0+43</f>
        <v>43</v>
      </c>
      <c r="I22" s="35">
        <f t="shared" si="3"/>
        <v>0</v>
      </c>
    </row>
    <row r="23" spans="1:9" s="6" customFormat="1" ht="25.9" customHeight="1" thickBot="1" x14ac:dyDescent="0.25">
      <c r="A23" s="7" t="s">
        <v>41</v>
      </c>
      <c r="B23" s="8"/>
      <c r="C23" s="9"/>
      <c r="D23" s="5">
        <f t="shared" si="5"/>
        <v>0</v>
      </c>
      <c r="E23" s="21">
        <v>9.6270000000000007</v>
      </c>
      <c r="F23" s="20">
        <f t="shared" si="1"/>
        <v>0</v>
      </c>
      <c r="G23" s="27">
        <f>D23*10/2000</f>
        <v>0</v>
      </c>
      <c r="H23" s="33">
        <f>80+27</f>
        <v>107</v>
      </c>
      <c r="I23" s="42">
        <f>SUM(I4:I22)</f>
        <v>435.86500000000001</v>
      </c>
    </row>
    <row r="24" spans="1:9" ht="13.5" thickBot="1" x14ac:dyDescent="0.25">
      <c r="G24" s="39"/>
      <c r="H24" s="40" t="s">
        <v>46</v>
      </c>
      <c r="I24" s="41">
        <f>SUM(I5:I23)</f>
        <v>810.78</v>
      </c>
    </row>
  </sheetData>
  <mergeCells count="2">
    <mergeCell ref="A1:I1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tabSelected="1" topLeftCell="A4" workbookViewId="0">
      <selection activeCell="H22" sqref="H22"/>
    </sheetView>
  </sheetViews>
  <sheetFormatPr defaultRowHeight="12.75" x14ac:dyDescent="0.2"/>
  <cols>
    <col min="1" max="1" width="24" customWidth="1"/>
    <col min="2" max="2" width="7.5703125" customWidth="1"/>
    <col min="3" max="3" width="19.85546875" customWidth="1"/>
    <col min="4" max="4" width="19.7109375" customWidth="1"/>
    <col min="5" max="5" width="7.5703125" customWidth="1"/>
    <col min="7" max="7" width="21.7109375" customWidth="1"/>
    <col min="8" max="8" width="8.140625" customWidth="1"/>
    <col min="9" max="9" width="8.28515625" customWidth="1"/>
  </cols>
  <sheetData>
    <row r="1" spans="1:9" ht="27.6" customHeight="1" thickBot="1" x14ac:dyDescent="0.25">
      <c r="A1" s="45" t="s">
        <v>27</v>
      </c>
      <c r="B1" s="44"/>
      <c r="D1" s="43" t="s">
        <v>30</v>
      </c>
      <c r="E1" s="54"/>
      <c r="G1" s="43" t="s">
        <v>30</v>
      </c>
      <c r="H1" s="10" t="s">
        <v>24</v>
      </c>
      <c r="I1" s="11" t="s">
        <v>25</v>
      </c>
    </row>
    <row r="2" spans="1:9" ht="39" thickBot="1" x14ac:dyDescent="0.25">
      <c r="A2" s="60" t="s">
        <v>47</v>
      </c>
      <c r="B2" s="59" t="s">
        <v>55</v>
      </c>
      <c r="C2" s="11" t="s">
        <v>26</v>
      </c>
      <c r="D2" s="60" t="s">
        <v>47</v>
      </c>
      <c r="E2" s="59" t="s">
        <v>23</v>
      </c>
      <c r="F2" s="11" t="s">
        <v>26</v>
      </c>
      <c r="G2" s="10" t="s">
        <v>47</v>
      </c>
      <c r="H2" s="15" t="s">
        <v>23</v>
      </c>
      <c r="I2" s="11" t="s">
        <v>26</v>
      </c>
    </row>
    <row r="3" spans="1:9" x14ac:dyDescent="0.2">
      <c r="A3" s="46" t="s">
        <v>4</v>
      </c>
      <c r="B3" s="50">
        <f>2000*0.549</f>
        <v>1098</v>
      </c>
      <c r="C3" s="17">
        <v>1097.9999999999998</v>
      </c>
      <c r="D3" s="12" t="s">
        <v>34</v>
      </c>
      <c r="E3" s="55">
        <v>0.40599999999999992</v>
      </c>
      <c r="F3" s="17">
        <v>811.99999999999989</v>
      </c>
      <c r="G3" s="12" t="s">
        <v>34</v>
      </c>
      <c r="H3" s="24">
        <v>0.53</v>
      </c>
      <c r="I3" s="17">
        <v>1060</v>
      </c>
    </row>
    <row r="4" spans="1:9" x14ac:dyDescent="0.2">
      <c r="A4" s="47" t="s">
        <v>5</v>
      </c>
      <c r="B4" s="51">
        <f>2000*2.154</f>
        <v>4308</v>
      </c>
      <c r="C4" s="18">
        <v>4308</v>
      </c>
      <c r="D4" s="3" t="s">
        <v>32</v>
      </c>
      <c r="E4" s="56">
        <v>0.36800000000000005</v>
      </c>
      <c r="F4" s="18">
        <v>736.00000000000011</v>
      </c>
      <c r="G4" s="3" t="s">
        <v>32</v>
      </c>
      <c r="H4" s="25">
        <v>0</v>
      </c>
      <c r="I4" s="18">
        <v>0</v>
      </c>
    </row>
    <row r="5" spans="1:9" x14ac:dyDescent="0.2">
      <c r="A5" s="47" t="s">
        <v>11</v>
      </c>
      <c r="B5" s="51" t="e">
        <f>G2*1.215</f>
        <v>#VALUE!</v>
      </c>
      <c r="C5" s="18">
        <v>2430.0000000000005</v>
      </c>
      <c r="D5" s="3" t="s">
        <v>38</v>
      </c>
      <c r="E5" s="56">
        <v>0.42199999999999999</v>
      </c>
      <c r="F5" s="18">
        <v>844</v>
      </c>
      <c r="G5" s="3" t="s">
        <v>38</v>
      </c>
      <c r="H5" s="25">
        <v>0</v>
      </c>
      <c r="I5" s="18">
        <v>0</v>
      </c>
    </row>
    <row r="6" spans="1:9" x14ac:dyDescent="0.2">
      <c r="A6" s="47" t="s">
        <v>6</v>
      </c>
      <c r="B6" s="51">
        <f>2000*2.254</f>
        <v>4508</v>
      </c>
      <c r="C6" s="18">
        <v>4508</v>
      </c>
      <c r="D6" s="3" t="s">
        <v>44</v>
      </c>
      <c r="E6" s="56">
        <v>0.41949999999999998</v>
      </c>
      <c r="F6" s="18">
        <v>839</v>
      </c>
      <c r="G6" s="3" t="s">
        <v>44</v>
      </c>
      <c r="H6" s="25">
        <v>0</v>
      </c>
      <c r="I6" s="18">
        <v>0</v>
      </c>
    </row>
    <row r="7" spans="1:9" x14ac:dyDescent="0.2">
      <c r="A7" s="47" t="s">
        <v>9</v>
      </c>
      <c r="B7" s="51">
        <v>1.0179999999999998</v>
      </c>
      <c r="C7" s="18">
        <v>2035.9999999999995</v>
      </c>
      <c r="D7" s="3" t="s">
        <v>39</v>
      </c>
      <c r="E7" s="56">
        <v>0.26150000000000001</v>
      </c>
      <c r="F7" s="18">
        <v>523</v>
      </c>
      <c r="G7" s="3" t="s">
        <v>39</v>
      </c>
      <c r="H7" s="25">
        <v>0.25</v>
      </c>
      <c r="I7" s="18">
        <v>500</v>
      </c>
    </row>
    <row r="8" spans="1:9" x14ac:dyDescent="0.2">
      <c r="A8" s="47" t="s">
        <v>7</v>
      </c>
      <c r="B8" s="51">
        <v>0.87250000000000005</v>
      </c>
      <c r="C8" s="18">
        <v>1745</v>
      </c>
      <c r="D8" s="3" t="s">
        <v>33</v>
      </c>
      <c r="E8" s="56">
        <v>0.43</v>
      </c>
      <c r="F8" s="18">
        <v>860</v>
      </c>
      <c r="G8" s="3" t="s">
        <v>33</v>
      </c>
      <c r="H8" s="25">
        <v>0.31</v>
      </c>
      <c r="I8" s="18">
        <v>620</v>
      </c>
    </row>
    <row r="9" spans="1:9" s="6" customFormat="1" ht="27" customHeight="1" x14ac:dyDescent="0.2">
      <c r="A9" s="48" t="s">
        <v>22</v>
      </c>
      <c r="B9" s="52">
        <v>0.20250000000000004</v>
      </c>
      <c r="C9" s="19">
        <v>405.00000000000006</v>
      </c>
      <c r="D9" s="28" t="s">
        <v>48</v>
      </c>
      <c r="E9" s="57">
        <v>0</v>
      </c>
      <c r="F9" s="19">
        <v>0</v>
      </c>
      <c r="G9" s="28" t="s">
        <v>48</v>
      </c>
      <c r="H9" s="26">
        <v>0</v>
      </c>
      <c r="I9" s="19">
        <v>0</v>
      </c>
    </row>
    <row r="10" spans="1:9" x14ac:dyDescent="0.2">
      <c r="A10" s="47" t="s">
        <v>8</v>
      </c>
      <c r="B10" s="51">
        <v>0.97699999999999998</v>
      </c>
      <c r="C10" s="18">
        <v>1954</v>
      </c>
      <c r="D10" s="3" t="s">
        <v>40</v>
      </c>
      <c r="E10" s="56">
        <v>0.49099999999999994</v>
      </c>
      <c r="F10" s="18">
        <v>981.99999999999989</v>
      </c>
      <c r="G10" s="3" t="s">
        <v>40</v>
      </c>
      <c r="H10" s="25">
        <v>0.755</v>
      </c>
      <c r="I10" s="18">
        <v>1510</v>
      </c>
    </row>
    <row r="11" spans="1:9" x14ac:dyDescent="0.2">
      <c r="A11" s="47" t="s">
        <v>10</v>
      </c>
      <c r="B11" s="51">
        <v>1.1045</v>
      </c>
      <c r="C11" s="18">
        <v>2209</v>
      </c>
      <c r="D11" s="3" t="s">
        <v>36</v>
      </c>
      <c r="E11" s="56">
        <v>0.33050000000000002</v>
      </c>
      <c r="F11" s="18">
        <v>661</v>
      </c>
      <c r="G11" s="3" t="s">
        <v>36</v>
      </c>
      <c r="H11" s="25">
        <v>1.095</v>
      </c>
      <c r="I11" s="18">
        <v>2190</v>
      </c>
    </row>
    <row r="12" spans="1:9" x14ac:dyDescent="0.2">
      <c r="A12" s="47" t="s">
        <v>12</v>
      </c>
      <c r="B12" s="51">
        <v>0.8145</v>
      </c>
      <c r="C12" s="18">
        <v>1629</v>
      </c>
      <c r="D12" s="3" t="s">
        <v>37</v>
      </c>
      <c r="E12" s="56">
        <v>0.57399999999999995</v>
      </c>
      <c r="F12" s="18">
        <v>1148</v>
      </c>
      <c r="G12" s="3" t="s">
        <v>37</v>
      </c>
      <c r="H12" s="25">
        <v>0</v>
      </c>
      <c r="I12" s="18">
        <v>0</v>
      </c>
    </row>
    <row r="13" spans="1:9" x14ac:dyDescent="0.2">
      <c r="A13" s="47" t="s">
        <v>13</v>
      </c>
      <c r="B13" s="51">
        <v>0.82800000000000007</v>
      </c>
      <c r="C13" s="18">
        <v>1656.0000000000002</v>
      </c>
      <c r="D13" s="3" t="s">
        <v>49</v>
      </c>
      <c r="E13" s="56">
        <v>0</v>
      </c>
      <c r="F13" s="18">
        <v>0</v>
      </c>
      <c r="G13" s="3" t="s">
        <v>49</v>
      </c>
      <c r="H13" s="25">
        <v>0</v>
      </c>
      <c r="I13" s="18">
        <v>0</v>
      </c>
    </row>
    <row r="14" spans="1:9" x14ac:dyDescent="0.2">
      <c r="A14" s="47" t="s">
        <v>42</v>
      </c>
      <c r="B14" s="51"/>
      <c r="C14" s="18">
        <v>2765.9999999999995</v>
      </c>
      <c r="D14" s="3" t="s">
        <v>42</v>
      </c>
      <c r="E14" s="56">
        <v>0.86850000000000016</v>
      </c>
      <c r="F14" s="18">
        <v>1737.0000000000002</v>
      </c>
      <c r="G14" s="3" t="s">
        <v>42</v>
      </c>
      <c r="H14" s="25">
        <v>0</v>
      </c>
      <c r="I14" s="18">
        <v>0</v>
      </c>
    </row>
    <row r="15" spans="1:9" x14ac:dyDescent="0.2">
      <c r="A15" s="47" t="s">
        <v>14</v>
      </c>
      <c r="B15" s="51">
        <v>1.3829999999999998</v>
      </c>
      <c r="C15" s="18">
        <v>1083</v>
      </c>
      <c r="D15" s="3" t="s">
        <v>43</v>
      </c>
      <c r="E15" s="56">
        <v>0.82950000000000024</v>
      </c>
      <c r="F15" s="18">
        <v>1659.0000000000005</v>
      </c>
      <c r="G15" s="3" t="s">
        <v>43</v>
      </c>
      <c r="H15" s="25">
        <v>0</v>
      </c>
      <c r="I15" s="18">
        <v>0</v>
      </c>
    </row>
    <row r="16" spans="1:9" s="6" customFormat="1" ht="13.9" customHeight="1" x14ac:dyDescent="0.2">
      <c r="A16" s="47" t="s">
        <v>15</v>
      </c>
      <c r="B16" s="51">
        <v>0.54149999999999998</v>
      </c>
      <c r="C16" s="18">
        <v>2194.0000000000005</v>
      </c>
      <c r="D16" s="3" t="s">
        <v>50</v>
      </c>
      <c r="E16" s="57">
        <v>0</v>
      </c>
      <c r="F16" s="18">
        <v>0</v>
      </c>
      <c r="G16" s="3" t="s">
        <v>50</v>
      </c>
      <c r="H16" s="25">
        <v>0</v>
      </c>
      <c r="I16" s="18">
        <v>0</v>
      </c>
    </row>
    <row r="17" spans="1:9" ht="25.5" x14ac:dyDescent="0.2">
      <c r="A17" s="48" t="s">
        <v>17</v>
      </c>
      <c r="B17" s="52">
        <v>1.0970000000000002</v>
      </c>
      <c r="C17" s="18">
        <v>1447</v>
      </c>
      <c r="D17" s="28" t="s">
        <v>31</v>
      </c>
      <c r="E17" s="56">
        <v>0.23549999999999999</v>
      </c>
      <c r="F17" s="18">
        <v>471</v>
      </c>
      <c r="G17" s="28" t="s">
        <v>31</v>
      </c>
      <c r="H17" s="25">
        <v>0.48</v>
      </c>
      <c r="I17" s="18">
        <v>960</v>
      </c>
    </row>
    <row r="18" spans="1:9" x14ac:dyDescent="0.2">
      <c r="A18" s="47" t="s">
        <v>19</v>
      </c>
      <c r="B18" s="51">
        <v>0.72350000000000003</v>
      </c>
      <c r="C18" s="18">
        <v>781</v>
      </c>
      <c r="D18" s="3" t="s">
        <v>51</v>
      </c>
      <c r="E18" s="56">
        <v>0</v>
      </c>
      <c r="F18" s="18">
        <v>0</v>
      </c>
      <c r="G18" s="3" t="s">
        <v>51</v>
      </c>
      <c r="H18" s="25">
        <v>0</v>
      </c>
      <c r="I18" s="18">
        <v>0</v>
      </c>
    </row>
    <row r="19" spans="1:9" x14ac:dyDescent="0.2">
      <c r="A19" s="47" t="s">
        <v>20</v>
      </c>
      <c r="B19" s="51">
        <v>0.39050000000000001</v>
      </c>
      <c r="C19" s="18">
        <v>1207.9999999999998</v>
      </c>
      <c r="D19" s="3" t="s">
        <v>20</v>
      </c>
      <c r="E19" s="56">
        <v>0</v>
      </c>
      <c r="F19" s="18">
        <v>0</v>
      </c>
      <c r="G19" s="3" t="s">
        <v>20</v>
      </c>
      <c r="H19" s="25">
        <v>0</v>
      </c>
      <c r="I19" s="18">
        <v>0</v>
      </c>
    </row>
    <row r="20" spans="1:9" x14ac:dyDescent="0.2">
      <c r="A20" s="47" t="s">
        <v>16</v>
      </c>
      <c r="B20" s="51">
        <v>0.60399999999999987</v>
      </c>
      <c r="C20" s="19">
        <v>1365.0000000000002</v>
      </c>
      <c r="D20" s="3" t="s">
        <v>35</v>
      </c>
      <c r="E20" s="56">
        <v>0.39900000000000002</v>
      </c>
      <c r="F20" s="18">
        <v>798</v>
      </c>
      <c r="G20" s="3" t="s">
        <v>35</v>
      </c>
      <c r="H20" s="25">
        <v>0</v>
      </c>
      <c r="I20" s="18">
        <v>0</v>
      </c>
    </row>
    <row r="21" spans="1:9" ht="13.5" thickBot="1" x14ac:dyDescent="0.25">
      <c r="A21" s="47" t="s">
        <v>21</v>
      </c>
      <c r="B21" s="51">
        <v>0.68250000000000011</v>
      </c>
      <c r="C21" s="20">
        <v>1660</v>
      </c>
      <c r="D21" s="3" t="s">
        <v>52</v>
      </c>
      <c r="E21" s="56">
        <v>0</v>
      </c>
      <c r="F21" s="19">
        <v>0</v>
      </c>
      <c r="G21" s="3" t="s">
        <v>52</v>
      </c>
      <c r="H21" s="26">
        <v>0</v>
      </c>
      <c r="I21" s="19">
        <v>0</v>
      </c>
    </row>
    <row r="22" spans="1:9" ht="13.5" thickBot="1" x14ac:dyDescent="0.25">
      <c r="A22" s="49" t="s">
        <v>18</v>
      </c>
      <c r="B22" s="53">
        <v>0.83</v>
      </c>
      <c r="D22" s="7" t="s">
        <v>41</v>
      </c>
      <c r="E22" s="58">
        <v>0.3695</v>
      </c>
      <c r="F22" s="20">
        <v>739</v>
      </c>
      <c r="G22" s="7" t="s">
        <v>41</v>
      </c>
      <c r="H22" s="27">
        <v>0</v>
      </c>
      <c r="I22" s="20">
        <v>0</v>
      </c>
    </row>
    <row r="23" spans="1:9" ht="13.5" thickBot="1" x14ac:dyDescent="0.25">
      <c r="C23" s="61">
        <f>AVERAGE(C20,C17,C15,C14,C12,C11,C10,C8,C7,C6,C5,C4,C3)</f>
        <v>2198.3076923076924</v>
      </c>
      <c r="F23" s="20">
        <f>AVERAGE(F22,F20,F17,F15,F14,F12,F11,F10,F8,F7,F6,F5,F4,F3)</f>
        <v>914.92857142857144</v>
      </c>
      <c r="G23" s="20"/>
      <c r="H23" s="20"/>
      <c r="I23" s="20">
        <f>AVERAGE(I3,I7,I8,I10,I11,I17)</f>
        <v>1140</v>
      </c>
    </row>
    <row r="25" spans="1:9" x14ac:dyDescent="0.2">
      <c r="C25" s="66">
        <v>2019</v>
      </c>
      <c r="D25" s="66"/>
      <c r="E25" s="66"/>
      <c r="F25" s="66">
        <v>2020</v>
      </c>
      <c r="G25" s="66"/>
      <c r="H25" s="66"/>
      <c r="I25" s="66">
        <v>2021</v>
      </c>
    </row>
    <row r="26" spans="1:9" ht="13.5" thickBot="1" x14ac:dyDescent="0.25">
      <c r="B26" t="s">
        <v>56</v>
      </c>
      <c r="C26" s="61">
        <v>2198.3076923076924</v>
      </c>
      <c r="F26" s="20">
        <v>914.92857142857144</v>
      </c>
      <c r="I26" s="20">
        <v>1140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111119</vt:lpstr>
      <vt:lpstr>112020</vt:lpstr>
      <vt:lpstr>2021</vt:lpstr>
      <vt:lpstr>Yr-Yr comparisons</vt:lpstr>
      <vt:lpstr>'111119'!Print_Area</vt:lpstr>
      <vt:lpstr>'112020'!Print_Area</vt:lpstr>
      <vt:lpstr>'Yr-Yr comparisons'!Print_Area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Sarah</cp:lastModifiedBy>
  <cp:lastPrinted>2021-01-17T20:32:46Z</cp:lastPrinted>
  <dcterms:created xsi:type="dcterms:W3CDTF">2019-12-07T15:24:19Z</dcterms:created>
  <dcterms:modified xsi:type="dcterms:W3CDTF">2022-02-24T01:17:49Z</dcterms:modified>
</cp:coreProperties>
</file>