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Faculty User\Documents\Kutka - Private\2021 FRG\"/>
    </mc:Choice>
  </mc:AlternateContent>
  <xr:revisionPtr revIDLastSave="0" documentId="13_ncr:1_{D372244B-2362-48C3-AB59-973769CBAA84}" xr6:coauthVersionLast="36" xr6:coauthVersionMax="36" xr10:uidLastSave="{00000000-0000-0000-0000-000000000000}"/>
  <bookViews>
    <workbookView xWindow="36" yWindow="24" windowWidth="16116" windowHeight="9840" tabRatio="854" xr2:uid="{00000000-000D-0000-FFFF-FFFF00000000}"/>
  </bookViews>
  <sheets>
    <sheet name="combosheet" sheetId="9" r:id="rId1"/>
    <sheet name="beef data (2)" sheetId="7" r:id="rId2"/>
    <sheet name="Lact 2" sheetId="10" r:id="rId3"/>
    <sheet name="Pork 1-1" sheetId="11" r:id="rId4"/>
    <sheet name="Pork 2-1" sheetId="12" r:id="rId5"/>
    <sheet name="COP Table" sheetId="5" r:id="rId6"/>
    <sheet name="OH COP Table" sheetId="18" r:id="rId7"/>
    <sheet name="MN COP Table" sheetId="19" r:id="rId8"/>
    <sheet name="USDA COP Table" sheetId="20" r:id="rId9"/>
    <sheet name="Feed Tables" sheetId="17" r:id="rId10"/>
    <sheet name="cost per 100" sheetId="15" r:id="rId11"/>
    <sheet name="peryear100head" sheetId="16" r:id="rId12"/>
  </sheets>
  <externalReferences>
    <externalReference r:id="rId13"/>
  </externalReferences>
  <definedNames>
    <definedName name="Slicer_Region">#N/A</definedName>
  </definedNames>
  <calcPr calcId="191029"/>
  <pivotCaches>
    <pivotCache cacheId="1" r:id="rId14"/>
  </pivotCaches>
  <extLst>
    <ext xmlns:x14="http://schemas.microsoft.com/office/spreadsheetml/2009/9/main" uri="{BBE1A952-AA13-448e-AADC-164F8A28A991}">
      <x14:slicerCaches>
        <x14:slicerCache r:id="rId15"/>
      </x14:slicerCaches>
    </ext>
    <ext xmlns:x14="http://schemas.microsoft.com/office/spreadsheetml/2009/9/main" uri="{79F54976-1DA5-4618-B147-4CDE4B953A38}">
      <x14:workbookPr/>
    </ext>
  </extLst>
</workbook>
</file>

<file path=xl/calcChain.xml><?xml version="1.0" encoding="utf-8"?>
<calcChain xmlns="http://schemas.openxmlformats.org/spreadsheetml/2006/main">
  <c r="O33" i="5" l="1"/>
  <c r="O30" i="5"/>
  <c r="O25" i="5"/>
  <c r="O17" i="5"/>
  <c r="O40" i="5"/>
  <c r="O26" i="5"/>
  <c r="O24" i="5"/>
  <c r="O23" i="5"/>
  <c r="O19" i="5"/>
  <c r="N40" i="5"/>
  <c r="N27" i="5"/>
  <c r="N24" i="5"/>
  <c r="N23" i="5"/>
  <c r="N22" i="5"/>
  <c r="N19" i="5"/>
  <c r="N17" i="5"/>
  <c r="N46" i="18"/>
  <c r="M46" i="18"/>
  <c r="N33" i="5" s="1"/>
  <c r="L46" i="18"/>
  <c r="K46" i="18"/>
  <c r="N44" i="18"/>
  <c r="M44" i="18"/>
  <c r="L44" i="18"/>
  <c r="K44" i="18"/>
  <c r="N33" i="18"/>
  <c r="M33" i="18"/>
  <c r="L33" i="18"/>
  <c r="K33" i="18"/>
  <c r="N32" i="18"/>
  <c r="M32" i="18"/>
  <c r="N25" i="5" s="1"/>
  <c r="L32" i="18"/>
  <c r="K32" i="18"/>
  <c r="N31" i="18"/>
  <c r="L31" i="18"/>
  <c r="N30" i="18"/>
  <c r="N38" i="18" s="1"/>
  <c r="L30" i="18"/>
  <c r="N26" i="18"/>
  <c r="M26" i="18"/>
  <c r="L26" i="18"/>
  <c r="K26" i="18"/>
  <c r="N25" i="18"/>
  <c r="I25" i="18"/>
  <c r="H25" i="18"/>
  <c r="F25" i="18"/>
  <c r="L25" i="18" s="1"/>
  <c r="N24" i="18"/>
  <c r="I24" i="18"/>
  <c r="H24" i="18"/>
  <c r="F24" i="18"/>
  <c r="N23" i="18"/>
  <c r="I23" i="18"/>
  <c r="M23" i="18" s="1"/>
  <c r="N19" i="18"/>
  <c r="M19" i="18"/>
  <c r="L19" i="18"/>
  <c r="K19" i="18"/>
  <c r="I19" i="18"/>
  <c r="N10" i="18"/>
  <c r="N16" i="18" s="1"/>
  <c r="L10" i="18"/>
  <c r="L16" i="18" s="1"/>
  <c r="M8" i="18"/>
  <c r="G24" i="18" s="1"/>
  <c r="M24" i="18" s="1"/>
  <c r="N20" i="5" s="1"/>
  <c r="K8" i="18"/>
  <c r="K30" i="18" s="1"/>
  <c r="M36" i="5"/>
  <c r="M31" i="5"/>
  <c r="M30" i="5"/>
  <c r="M29" i="5"/>
  <c r="M25" i="5"/>
  <c r="M24" i="5"/>
  <c r="M21" i="5"/>
  <c r="M20" i="5"/>
  <c r="M19" i="5"/>
  <c r="J39" i="5"/>
  <c r="I39" i="5"/>
  <c r="H39" i="5"/>
  <c r="G39" i="5"/>
  <c r="F39" i="5"/>
  <c r="D39" i="5"/>
  <c r="C39" i="5"/>
  <c r="E39" i="5"/>
  <c r="L30" i="5"/>
  <c r="L36" i="5"/>
  <c r="L29" i="5"/>
  <c r="M39" i="5"/>
  <c r="P33" i="5"/>
  <c r="P40" i="5"/>
  <c r="P39" i="5"/>
  <c r="P26" i="5"/>
  <c r="P17" i="5"/>
  <c r="P24" i="5"/>
  <c r="P23" i="5"/>
  <c r="P19" i="5"/>
  <c r="M26" i="5" l="1"/>
  <c r="E25" i="18"/>
  <c r="E24" i="18"/>
  <c r="M10" i="18"/>
  <c r="M16" i="18" s="1"/>
  <c r="G25" i="18"/>
  <c r="M25" i="18" s="1"/>
  <c r="N21" i="5" s="1"/>
  <c r="M31" i="18"/>
  <c r="N29" i="5" s="1"/>
  <c r="K25" i="18"/>
  <c r="L24" i="18"/>
  <c r="M30" i="18"/>
  <c r="N30" i="5" s="1"/>
  <c r="N45" i="18"/>
  <c r="N50" i="18" s="1"/>
  <c r="L45" i="18"/>
  <c r="L50" i="18" s="1"/>
  <c r="M45" i="18"/>
  <c r="N40" i="18"/>
  <c r="K31" i="18"/>
  <c r="K38" i="18" s="1"/>
  <c r="K23" i="18"/>
  <c r="L23" i="18"/>
  <c r="K24" i="18"/>
  <c r="K10" i="18"/>
  <c r="K16" i="18" s="1"/>
  <c r="L39" i="5"/>
  <c r="L25" i="5"/>
  <c r="L24" i="5"/>
  <c r="L21" i="5"/>
  <c r="L20" i="5"/>
  <c r="L19" i="5"/>
  <c r="L26" i="5" l="1"/>
  <c r="M38" i="18"/>
  <c r="M40" i="18" s="1"/>
  <c r="M41" i="18" s="1"/>
  <c r="M50" i="18"/>
  <c r="N39" i="5"/>
  <c r="K40" i="18"/>
  <c r="K55" i="18" s="1"/>
  <c r="N52" i="18"/>
  <c r="N41" i="18"/>
  <c r="L38" i="18"/>
  <c r="L40" i="18" s="1"/>
  <c r="N56" i="18"/>
  <c r="K45" i="18"/>
  <c r="K50" i="18" s="1"/>
  <c r="N55" i="18"/>
  <c r="N26" i="5" l="1"/>
  <c r="M55" i="18"/>
  <c r="M56" i="18"/>
  <c r="M52" i="18"/>
  <c r="M53" i="18" s="1"/>
  <c r="K41" i="18"/>
  <c r="K52" i="18"/>
  <c r="K56" i="18"/>
  <c r="N53" i="18"/>
  <c r="N57" i="18"/>
  <c r="L41" i="18"/>
  <c r="L52" i="18"/>
  <c r="L55" i="18"/>
  <c r="L56" i="18"/>
  <c r="M57" i="18" l="1"/>
  <c r="M59" i="18" s="1"/>
  <c r="N59" i="18"/>
  <c r="N60" i="18"/>
  <c r="N58" i="18"/>
  <c r="K53" i="18"/>
  <c r="K57" i="18"/>
  <c r="L53" i="18"/>
  <c r="L57" i="18"/>
  <c r="M58" i="18" l="1"/>
  <c r="M60" i="18"/>
  <c r="K60" i="18"/>
  <c r="K58" i="18"/>
  <c r="K59" i="18"/>
  <c r="L60" i="18"/>
  <c r="L58" i="18"/>
  <c r="L59" i="18"/>
  <c r="L31" i="5" l="1"/>
  <c r="I118" i="9" l="1"/>
  <c r="I117" i="9"/>
  <c r="I116" i="9"/>
  <c r="I115" i="9"/>
  <c r="I114" i="9"/>
  <c r="I113" i="9"/>
  <c r="I111" i="9"/>
  <c r="I110" i="9"/>
  <c r="I109" i="9"/>
  <c r="I108" i="9"/>
  <c r="I107" i="9"/>
  <c r="I106" i="9"/>
  <c r="I104" i="9"/>
  <c r="I103" i="9"/>
  <c r="I102" i="9"/>
  <c r="I101" i="9"/>
  <c r="I100" i="9"/>
  <c r="I99" i="9"/>
  <c r="I97" i="9"/>
  <c r="I96" i="9"/>
  <c r="I95" i="9"/>
  <c r="I94" i="9"/>
  <c r="I93" i="9"/>
  <c r="I92" i="9"/>
  <c r="I90" i="9"/>
  <c r="I89" i="9"/>
  <c r="I88" i="9"/>
  <c r="I87" i="9"/>
  <c r="I86" i="9"/>
  <c r="I85" i="9"/>
  <c r="I83" i="9"/>
  <c r="I82" i="9"/>
  <c r="I81" i="9"/>
  <c r="I80" i="9"/>
  <c r="I79" i="9"/>
  <c r="I78" i="9"/>
  <c r="I70" i="9"/>
  <c r="I69" i="9"/>
  <c r="I68" i="9"/>
  <c r="I67" i="9"/>
  <c r="I66" i="9"/>
  <c r="I65" i="9"/>
  <c r="H70" i="9"/>
  <c r="H69" i="9"/>
  <c r="H68" i="9"/>
  <c r="H67" i="9"/>
  <c r="H66" i="9"/>
  <c r="H65" i="9"/>
  <c r="H118" i="9"/>
  <c r="H117" i="9"/>
  <c r="H116" i="9"/>
  <c r="H115" i="9"/>
  <c r="H114" i="9"/>
  <c r="H113" i="9"/>
  <c r="H111" i="9"/>
  <c r="H110" i="9"/>
  <c r="H109" i="9"/>
  <c r="H108" i="9"/>
  <c r="H107" i="9"/>
  <c r="H106" i="9"/>
  <c r="H104" i="9"/>
  <c r="H103" i="9"/>
  <c r="H102" i="9"/>
  <c r="H101" i="9"/>
  <c r="H100" i="9"/>
  <c r="H99" i="9"/>
  <c r="H97" i="9"/>
  <c r="H96" i="9"/>
  <c r="H95" i="9"/>
  <c r="H94" i="9"/>
  <c r="H93" i="9"/>
  <c r="H92" i="9"/>
  <c r="H90" i="9"/>
  <c r="H89" i="9"/>
  <c r="H88" i="9"/>
  <c r="H87" i="9"/>
  <c r="H86" i="9"/>
  <c r="H85" i="9"/>
  <c r="H83" i="9"/>
  <c r="H82" i="9"/>
  <c r="H81" i="9"/>
  <c r="H80" i="9"/>
  <c r="H79" i="9"/>
  <c r="H78" i="9"/>
  <c r="E3" i="7"/>
  <c r="E3" i="10"/>
  <c r="E3" i="11"/>
  <c r="E3" i="12"/>
  <c r="J87" i="9" l="1"/>
  <c r="J85" i="9"/>
  <c r="J80" i="9"/>
  <c r="J90" i="9"/>
  <c r="J82" i="9"/>
  <c r="J101" i="9"/>
  <c r="J103" i="9"/>
  <c r="J86" i="9"/>
  <c r="J89" i="9"/>
  <c r="J100" i="9"/>
  <c r="J83" i="9"/>
  <c r="G2" i="7"/>
  <c r="E2" i="7" s="1"/>
  <c r="B5" i="7"/>
  <c r="B15" i="7"/>
  <c r="C15" i="7"/>
  <c r="H15" i="7"/>
  <c r="I15" i="7"/>
  <c r="B16" i="7"/>
  <c r="C16" i="7"/>
  <c r="H16" i="7"/>
  <c r="J16" i="7" s="1"/>
  <c r="I16" i="7"/>
  <c r="B17" i="7"/>
  <c r="C17" i="7"/>
  <c r="H17" i="7"/>
  <c r="J17" i="7" s="1"/>
  <c r="I17" i="7"/>
  <c r="K17" i="9"/>
  <c r="K18" i="9"/>
  <c r="K19" i="9"/>
  <c r="K20" i="9"/>
  <c r="F29" i="9"/>
  <c r="D15" i="7" s="1"/>
  <c r="G29" i="9"/>
  <c r="D16" i="7" s="1"/>
  <c r="H29" i="9"/>
  <c r="D17" i="7" s="1"/>
  <c r="I29" i="9"/>
  <c r="J29" i="9"/>
  <c r="K29" i="9"/>
  <c r="L29" i="9"/>
  <c r="M29" i="9"/>
  <c r="F30" i="9"/>
  <c r="D15" i="10" s="1"/>
  <c r="G30" i="9"/>
  <c r="D16" i="10" s="1"/>
  <c r="H30" i="9"/>
  <c r="D17" i="10" s="1"/>
  <c r="I30" i="9"/>
  <c r="J30" i="9"/>
  <c r="K30" i="9"/>
  <c r="L30" i="9"/>
  <c r="M30" i="9"/>
  <c r="F31" i="9"/>
  <c r="D15" i="11" s="1"/>
  <c r="G31" i="9"/>
  <c r="D16" i="11" s="1"/>
  <c r="H31" i="9"/>
  <c r="D17" i="11" s="1"/>
  <c r="I31" i="9"/>
  <c r="J31" i="9"/>
  <c r="K31" i="9"/>
  <c r="L31" i="9"/>
  <c r="M31" i="9"/>
  <c r="F32" i="9"/>
  <c r="D15" i="12" s="1"/>
  <c r="G32" i="9"/>
  <c r="D16" i="12" s="1"/>
  <c r="H32" i="9"/>
  <c r="D17" i="12" s="1"/>
  <c r="E17" i="12" s="1"/>
  <c r="F17" i="12" s="1"/>
  <c r="G17" i="12" s="1"/>
  <c r="I32" i="9"/>
  <c r="J32" i="9"/>
  <c r="K32" i="9"/>
  <c r="L32" i="9"/>
  <c r="M32" i="9"/>
  <c r="C37" i="9"/>
  <c r="B38" i="9"/>
  <c r="E38" i="9"/>
  <c r="B39" i="9"/>
  <c r="J49" i="9"/>
  <c r="J50" i="9"/>
  <c r="J51" i="9"/>
  <c r="B56" i="9"/>
  <c r="B57" i="9"/>
  <c r="B58" i="9"/>
  <c r="J65" i="9"/>
  <c r="J66" i="9"/>
  <c r="J67" i="9"/>
  <c r="J68" i="9"/>
  <c r="J69" i="9"/>
  <c r="J70" i="9"/>
  <c r="B78" i="9"/>
  <c r="C78" i="9"/>
  <c r="C65" i="9" s="1"/>
  <c r="J78" i="9"/>
  <c r="B79" i="9"/>
  <c r="C79" i="9"/>
  <c r="D79" i="9"/>
  <c r="J79" i="9"/>
  <c r="B80" i="9"/>
  <c r="C80" i="9"/>
  <c r="B81" i="9"/>
  <c r="C81" i="9"/>
  <c r="J81" i="9"/>
  <c r="B82" i="9"/>
  <c r="C82" i="9"/>
  <c r="B83" i="9"/>
  <c r="C83" i="9"/>
  <c r="D83" i="9"/>
  <c r="B85" i="9"/>
  <c r="C85" i="9"/>
  <c r="B86" i="9"/>
  <c r="C86" i="9"/>
  <c r="B87" i="9"/>
  <c r="C87" i="9"/>
  <c r="B88" i="9"/>
  <c r="C88" i="9"/>
  <c r="J88" i="9"/>
  <c r="B89" i="9"/>
  <c r="C89" i="9"/>
  <c r="D89" i="9"/>
  <c r="B90" i="9"/>
  <c r="C90" i="9"/>
  <c r="D90" i="9"/>
  <c r="B92" i="9"/>
  <c r="C92" i="9"/>
  <c r="C67" i="9" s="1"/>
  <c r="J92" i="9"/>
  <c r="B93" i="9"/>
  <c r="C93" i="9"/>
  <c r="T93" i="9" s="1"/>
  <c r="J93" i="9"/>
  <c r="B94" i="9"/>
  <c r="C94" i="9"/>
  <c r="D94" i="9"/>
  <c r="J94" i="9"/>
  <c r="B95" i="9"/>
  <c r="C95" i="9"/>
  <c r="D95" i="9"/>
  <c r="J95" i="9"/>
  <c r="B96" i="9"/>
  <c r="C96" i="9"/>
  <c r="J96" i="9"/>
  <c r="B97" i="9"/>
  <c r="C97" i="9"/>
  <c r="T97" i="9" s="1"/>
  <c r="D97" i="9"/>
  <c r="J97" i="9"/>
  <c r="B99" i="9"/>
  <c r="C99" i="9"/>
  <c r="J99" i="9"/>
  <c r="B100" i="9"/>
  <c r="C100" i="9"/>
  <c r="B101" i="9"/>
  <c r="C101" i="9"/>
  <c r="B102" i="9"/>
  <c r="C102" i="9"/>
  <c r="J102" i="9"/>
  <c r="B103" i="9"/>
  <c r="C103" i="9"/>
  <c r="B104" i="9"/>
  <c r="C104" i="9"/>
  <c r="D104" i="9"/>
  <c r="J104" i="9"/>
  <c r="B106" i="9"/>
  <c r="C106" i="9"/>
  <c r="J106" i="9"/>
  <c r="B107" i="9"/>
  <c r="C107" i="9"/>
  <c r="D107" i="9"/>
  <c r="J107" i="9"/>
  <c r="B108" i="9"/>
  <c r="C108" i="9"/>
  <c r="D108" i="9"/>
  <c r="J108" i="9"/>
  <c r="B109" i="9"/>
  <c r="C109" i="9"/>
  <c r="J109" i="9"/>
  <c r="B110" i="9"/>
  <c r="C110" i="9"/>
  <c r="D110" i="9"/>
  <c r="J110" i="9"/>
  <c r="B111" i="9"/>
  <c r="C111" i="9"/>
  <c r="D111" i="9"/>
  <c r="J111" i="9"/>
  <c r="B113" i="9"/>
  <c r="C113" i="9"/>
  <c r="C70" i="9" s="1"/>
  <c r="J113" i="9"/>
  <c r="B114" i="9"/>
  <c r="C114" i="9"/>
  <c r="D114" i="9"/>
  <c r="J114" i="9"/>
  <c r="B115" i="9"/>
  <c r="C115" i="9"/>
  <c r="J115" i="9"/>
  <c r="B116" i="9"/>
  <c r="C116" i="9"/>
  <c r="D116" i="9"/>
  <c r="J116" i="9"/>
  <c r="B117" i="9"/>
  <c r="C117" i="9"/>
  <c r="J117" i="9"/>
  <c r="B118" i="9"/>
  <c r="C118" i="9"/>
  <c r="D118" i="9"/>
  <c r="J118" i="9"/>
  <c r="G2" i="10"/>
  <c r="E2" i="10" s="1"/>
  <c r="B5" i="10"/>
  <c r="B15" i="10"/>
  <c r="C15" i="10"/>
  <c r="H15" i="10"/>
  <c r="I15" i="10"/>
  <c r="B16" i="10"/>
  <c r="C16" i="10"/>
  <c r="H16" i="10"/>
  <c r="J16" i="10" s="1"/>
  <c r="I16" i="10"/>
  <c r="B17" i="10"/>
  <c r="E17" i="10" s="1"/>
  <c r="F17" i="10" s="1"/>
  <c r="G17" i="10" s="1"/>
  <c r="C17" i="10"/>
  <c r="H17" i="10"/>
  <c r="J17" i="10" s="1"/>
  <c r="I17" i="10"/>
  <c r="G2" i="11"/>
  <c r="E2" i="11" s="1"/>
  <c r="B5" i="11"/>
  <c r="B15" i="11"/>
  <c r="C15" i="11"/>
  <c r="H15" i="11"/>
  <c r="I15" i="11"/>
  <c r="B16" i="11"/>
  <c r="C16" i="11"/>
  <c r="B23" i="11" s="1"/>
  <c r="H16" i="11"/>
  <c r="J16" i="11" s="1"/>
  <c r="I16" i="11"/>
  <c r="B17" i="11"/>
  <c r="C17" i="11"/>
  <c r="H17" i="11"/>
  <c r="J17" i="11" s="1"/>
  <c r="I17" i="11"/>
  <c r="G2" i="12"/>
  <c r="E2" i="12" s="1"/>
  <c r="B5" i="12"/>
  <c r="B15" i="12"/>
  <c r="C15" i="12"/>
  <c r="H15" i="12"/>
  <c r="I15" i="12"/>
  <c r="B16" i="12"/>
  <c r="C16" i="12"/>
  <c r="H16" i="12"/>
  <c r="J16" i="12" s="1"/>
  <c r="I16" i="12"/>
  <c r="B17" i="12"/>
  <c r="C17" i="12"/>
  <c r="H17" i="12"/>
  <c r="J17" i="12" s="1"/>
  <c r="I17" i="12"/>
  <c r="C13" i="5"/>
  <c r="D13" i="5"/>
  <c r="E13" i="5"/>
  <c r="J13" i="5"/>
  <c r="I13" i="5"/>
  <c r="H13" i="5"/>
  <c r="G13" i="5"/>
  <c r="F13" i="5"/>
  <c r="T96" i="9" l="1"/>
  <c r="B24" i="11"/>
  <c r="B24" i="12"/>
  <c r="E108" i="9"/>
  <c r="D96" i="9"/>
  <c r="T108" i="9"/>
  <c r="D81" i="9"/>
  <c r="E81" i="9" s="1"/>
  <c r="D115" i="9"/>
  <c r="E115" i="9" s="1"/>
  <c r="D86" i="9"/>
  <c r="T92" i="9"/>
  <c r="T79" i="9"/>
  <c r="B23" i="10"/>
  <c r="T109" i="9"/>
  <c r="B24" i="7"/>
  <c r="T95" i="9"/>
  <c r="B24" i="10"/>
  <c r="D106" i="9"/>
  <c r="E106" i="9" s="1"/>
  <c r="E69" i="9" s="1"/>
  <c r="T89" i="9"/>
  <c r="D51" i="9"/>
  <c r="D113" i="9" s="1"/>
  <c r="D99" i="9"/>
  <c r="D68" i="9" s="1"/>
  <c r="D92" i="9"/>
  <c r="D67" i="9" s="1"/>
  <c r="D85" i="9"/>
  <c r="E85" i="9" s="1"/>
  <c r="T110" i="9"/>
  <c r="T94" i="9"/>
  <c r="E17" i="11"/>
  <c r="F17" i="11" s="1"/>
  <c r="G17" i="11" s="1"/>
  <c r="P17" i="11" s="1"/>
  <c r="T115" i="9"/>
  <c r="D78" i="9"/>
  <c r="D65" i="9" s="1"/>
  <c r="E16" i="7"/>
  <c r="F16" i="7" s="1"/>
  <c r="G16" i="7" s="1"/>
  <c r="P16" i="7" s="1"/>
  <c r="H29" i="5"/>
  <c r="H21" i="5"/>
  <c r="H36" i="5"/>
  <c r="H19" i="5"/>
  <c r="H30" i="5"/>
  <c r="H24" i="5"/>
  <c r="H20" i="5"/>
  <c r="H31" i="5"/>
  <c r="H25" i="5"/>
  <c r="C36" i="5"/>
  <c r="C19" i="5"/>
  <c r="C31" i="5"/>
  <c r="C24" i="5"/>
  <c r="C30" i="5"/>
  <c r="C29" i="5"/>
  <c r="C20" i="5"/>
  <c r="C25" i="5"/>
  <c r="C21" i="5"/>
  <c r="I29" i="5"/>
  <c r="I21" i="5"/>
  <c r="I36" i="5"/>
  <c r="I19" i="5"/>
  <c r="I30" i="5"/>
  <c r="I24" i="5"/>
  <c r="I31" i="5"/>
  <c r="I25" i="5"/>
  <c r="I20" i="5"/>
  <c r="F20" i="5"/>
  <c r="F25" i="5"/>
  <c r="F29" i="5"/>
  <c r="F21" i="5"/>
  <c r="F36" i="5"/>
  <c r="F19" i="5"/>
  <c r="F30" i="5"/>
  <c r="F24" i="5"/>
  <c r="F31" i="5"/>
  <c r="J36" i="5"/>
  <c r="J31" i="5"/>
  <c r="J30" i="5"/>
  <c r="J24" i="5"/>
  <c r="J20" i="5"/>
  <c r="J29" i="5"/>
  <c r="J21" i="5"/>
  <c r="J19" i="5"/>
  <c r="J25" i="5"/>
  <c r="E21" i="5"/>
  <c r="E36" i="5"/>
  <c r="E20" i="5"/>
  <c r="E19" i="5"/>
  <c r="E31" i="5"/>
  <c r="E30" i="5"/>
  <c r="E29" i="5"/>
  <c r="E25" i="5"/>
  <c r="E24" i="5"/>
  <c r="G31" i="5"/>
  <c r="G25" i="5"/>
  <c r="G29" i="5"/>
  <c r="G21" i="5"/>
  <c r="G19" i="5"/>
  <c r="G36" i="5"/>
  <c r="G30" i="5"/>
  <c r="G24" i="5"/>
  <c r="G20" i="5"/>
  <c r="D36" i="5"/>
  <c r="D25" i="5"/>
  <c r="D19" i="5"/>
  <c r="D31" i="5"/>
  <c r="D24" i="5"/>
  <c r="D30" i="5"/>
  <c r="D21" i="5"/>
  <c r="D29" i="5"/>
  <c r="D20" i="5"/>
  <c r="J15" i="12"/>
  <c r="E15" i="10"/>
  <c r="F15" i="10" s="1"/>
  <c r="G15" i="10" s="1"/>
  <c r="P15" i="10" s="1"/>
  <c r="E83" i="9"/>
  <c r="E110" i="9"/>
  <c r="J15" i="7"/>
  <c r="B22" i="11"/>
  <c r="B22" i="10"/>
  <c r="E15" i="11"/>
  <c r="F15" i="11" s="1"/>
  <c r="G15" i="11" s="1"/>
  <c r="P15" i="11" s="1"/>
  <c r="B22" i="12"/>
  <c r="D49" i="9"/>
  <c r="E49" i="9" s="1"/>
  <c r="E97" i="9"/>
  <c r="E94" i="9"/>
  <c r="B41" i="9"/>
  <c r="E118" i="9"/>
  <c r="J15" i="11"/>
  <c r="J15" i="10"/>
  <c r="B22" i="7"/>
  <c r="E15" i="12"/>
  <c r="F15" i="12" s="1"/>
  <c r="G15" i="12" s="1"/>
  <c r="P15" i="12" s="1"/>
  <c r="E15" i="7"/>
  <c r="F15" i="7" s="1"/>
  <c r="G15" i="7" s="1"/>
  <c r="P15" i="7" s="1"/>
  <c r="E16" i="10"/>
  <c r="F16" i="10" s="1"/>
  <c r="G16" i="10" s="1"/>
  <c r="P16" i="10" s="1"/>
  <c r="E16" i="11"/>
  <c r="F16" i="11" s="1"/>
  <c r="G16" i="11" s="1"/>
  <c r="P16" i="11" s="1"/>
  <c r="E16" i="12"/>
  <c r="F16" i="12" s="1"/>
  <c r="G16" i="12" s="1"/>
  <c r="P16" i="12" s="1"/>
  <c r="B23" i="12"/>
  <c r="D50" i="9"/>
  <c r="E50" i="9" s="1"/>
  <c r="B23" i="7"/>
  <c r="D117" i="9"/>
  <c r="E117" i="9" s="1"/>
  <c r="E116" i="9"/>
  <c r="D103" i="9"/>
  <c r="E103" i="9" s="1"/>
  <c r="D101" i="9"/>
  <c r="E101" i="9" s="1"/>
  <c r="D87" i="9"/>
  <c r="D82" i="9"/>
  <c r="E82" i="9" s="1"/>
  <c r="D80" i="9"/>
  <c r="E114" i="9"/>
  <c r="D109" i="9"/>
  <c r="E109" i="9" s="1"/>
  <c r="T106" i="9"/>
  <c r="T103" i="9"/>
  <c r="T101" i="9"/>
  <c r="T99" i="9"/>
  <c r="E95" i="9"/>
  <c r="D93" i="9"/>
  <c r="E93" i="9" s="1"/>
  <c r="T87" i="9"/>
  <c r="T82" i="9"/>
  <c r="T80" i="9"/>
  <c r="T116" i="9"/>
  <c r="E96" i="9"/>
  <c r="D88" i="9"/>
  <c r="E88" i="9" s="1"/>
  <c r="D102" i="9"/>
  <c r="E102" i="9" s="1"/>
  <c r="D100" i="9"/>
  <c r="E100" i="9" s="1"/>
  <c r="T90" i="9"/>
  <c r="E17" i="7"/>
  <c r="F17" i="7" s="1"/>
  <c r="G17" i="7" s="1"/>
  <c r="P17" i="7" s="1"/>
  <c r="T113" i="9"/>
  <c r="T118" i="9"/>
  <c r="T78" i="9"/>
  <c r="C68" i="9"/>
  <c r="P17" i="12"/>
  <c r="P17" i="10"/>
  <c r="E111" i="9"/>
  <c r="T85" i="9"/>
  <c r="E51" i="9"/>
  <c r="T114" i="9"/>
  <c r="T100" i="9"/>
  <c r="E104" i="9"/>
  <c r="T104" i="9"/>
  <c r="T111" i="9"/>
  <c r="E107" i="9"/>
  <c r="T107" i="9"/>
  <c r="C69" i="9"/>
  <c r="E86" i="9"/>
  <c r="T86" i="9"/>
  <c r="T117" i="9"/>
  <c r="E89" i="9"/>
  <c r="T81" i="9"/>
  <c r="T102" i="9"/>
  <c r="E90" i="9"/>
  <c r="T83" i="9"/>
  <c r="C66" i="9"/>
  <c r="T88" i="9"/>
  <c r="E79" i="9"/>
  <c r="F108" i="9" l="1"/>
  <c r="G108" i="9" s="1"/>
  <c r="P108" i="9" s="1"/>
  <c r="F109" i="9"/>
  <c r="G109" i="9" s="1"/>
  <c r="P109" i="9" s="1"/>
  <c r="D26" i="5"/>
  <c r="D42" i="5" s="1"/>
  <c r="D44" i="5" s="1"/>
  <c r="K16" i="7" s="1"/>
  <c r="L16" i="7" s="1"/>
  <c r="M16" i="7" s="1"/>
  <c r="N16" i="7" s="1"/>
  <c r="O16" i="7" s="1"/>
  <c r="Q16" i="7" s="1"/>
  <c r="C23" i="7" s="1"/>
  <c r="D23" i="7" s="1"/>
  <c r="C4" i="17" s="1"/>
  <c r="C26" i="5"/>
  <c r="C42" i="5" s="1"/>
  <c r="C44" i="5" s="1"/>
  <c r="D69" i="9"/>
  <c r="E92" i="9"/>
  <c r="E67" i="9" s="1"/>
  <c r="F117" i="9"/>
  <c r="G117" i="9" s="1"/>
  <c r="P117" i="9" s="1"/>
  <c r="D66" i="9"/>
  <c r="E78" i="9"/>
  <c r="E65" i="9" s="1"/>
  <c r="E99" i="9"/>
  <c r="E68" i="9" s="1"/>
  <c r="F90" i="9"/>
  <c r="G90" i="9" s="1"/>
  <c r="P90" i="9" s="1"/>
  <c r="F100" i="9"/>
  <c r="G100" i="9" s="1"/>
  <c r="P100" i="9" s="1"/>
  <c r="F102" i="9"/>
  <c r="G102" i="9" s="1"/>
  <c r="U102" i="9" s="1"/>
  <c r="V102" i="9" s="1"/>
  <c r="W102" i="9" s="1"/>
  <c r="I26" i="5"/>
  <c r="J26" i="5"/>
  <c r="J42" i="5" s="1"/>
  <c r="J44" i="5" s="1"/>
  <c r="G26" i="5"/>
  <c r="G42" i="5" s="1"/>
  <c r="G44" i="5" s="1"/>
  <c r="K99" i="9" s="1"/>
  <c r="H26" i="5"/>
  <c r="H42" i="5" s="1"/>
  <c r="H44" i="5" s="1"/>
  <c r="E26" i="5"/>
  <c r="E42" i="5" s="1"/>
  <c r="E44" i="5" s="1"/>
  <c r="K51" i="9" s="1"/>
  <c r="F26" i="5"/>
  <c r="F42" i="5" s="1"/>
  <c r="F44" i="5" s="1"/>
  <c r="K106" i="9" s="1"/>
  <c r="F114" i="9"/>
  <c r="G114" i="9" s="1"/>
  <c r="U114" i="9" s="1"/>
  <c r="V114" i="9" s="1"/>
  <c r="W114" i="9" s="1"/>
  <c r="F95" i="9"/>
  <c r="G95" i="9" s="1"/>
  <c r="U95" i="9" s="1"/>
  <c r="V95" i="9" s="1"/>
  <c r="W95" i="9" s="1"/>
  <c r="F97" i="9"/>
  <c r="G97" i="9" s="1"/>
  <c r="U97" i="9" s="1"/>
  <c r="V97" i="9" s="1"/>
  <c r="W97" i="9" s="1"/>
  <c r="F86" i="9"/>
  <c r="G86" i="9" s="1"/>
  <c r="P86" i="9" s="1"/>
  <c r="F110" i="9"/>
  <c r="G110" i="9" s="1"/>
  <c r="F96" i="9"/>
  <c r="G96" i="9" s="1"/>
  <c r="P96" i="9" s="1"/>
  <c r="F103" i="9"/>
  <c r="G103" i="9" s="1"/>
  <c r="P103" i="9" s="1"/>
  <c r="F106" i="9"/>
  <c r="G106" i="9" s="1"/>
  <c r="U106" i="9" s="1"/>
  <c r="V106" i="9" s="1"/>
  <c r="W106" i="9" s="1"/>
  <c r="F111" i="9"/>
  <c r="G111" i="9" s="1"/>
  <c r="P111" i="9" s="1"/>
  <c r="F82" i="9"/>
  <c r="G82" i="9" s="1"/>
  <c r="U82" i="9" s="1"/>
  <c r="V82" i="9" s="1"/>
  <c r="W82" i="9" s="1"/>
  <c r="F89" i="9"/>
  <c r="G89" i="9" s="1"/>
  <c r="P89" i="9" s="1"/>
  <c r="F116" i="9"/>
  <c r="G116" i="9" s="1"/>
  <c r="U116" i="9" s="1"/>
  <c r="V116" i="9" s="1"/>
  <c r="W116" i="9" s="1"/>
  <c r="F83" i="9"/>
  <c r="G83" i="9" s="1"/>
  <c r="F79" i="9"/>
  <c r="G79" i="9" s="1"/>
  <c r="P79" i="9" s="1"/>
  <c r="F104" i="9"/>
  <c r="G104" i="9" s="1"/>
  <c r="P104" i="9" s="1"/>
  <c r="F88" i="9"/>
  <c r="G88" i="9" s="1"/>
  <c r="P88" i="9" s="1"/>
  <c r="F93" i="9"/>
  <c r="G93" i="9" s="1"/>
  <c r="P93" i="9" s="1"/>
  <c r="F118" i="9"/>
  <c r="G118" i="9" s="1"/>
  <c r="F49" i="9"/>
  <c r="G49" i="9" s="1"/>
  <c r="P49" i="9" s="1"/>
  <c r="F50" i="9"/>
  <c r="G50" i="9" s="1"/>
  <c r="P50" i="9" s="1"/>
  <c r="F94" i="9"/>
  <c r="G94" i="9" s="1"/>
  <c r="F81" i="9"/>
  <c r="G81" i="9" s="1"/>
  <c r="P81" i="9" s="1"/>
  <c r="F107" i="9"/>
  <c r="G107" i="9" s="1"/>
  <c r="P107" i="9" s="1"/>
  <c r="F101" i="9"/>
  <c r="G101" i="9" s="1"/>
  <c r="P101" i="9" s="1"/>
  <c r="F115" i="9"/>
  <c r="G115" i="9" s="1"/>
  <c r="E80" i="9"/>
  <c r="F80" i="9" s="1"/>
  <c r="G80" i="9" s="1"/>
  <c r="P80" i="9" s="1"/>
  <c r="E87" i="9"/>
  <c r="F87" i="9" s="1"/>
  <c r="G87" i="9" s="1"/>
  <c r="P87" i="9" s="1"/>
  <c r="I42" i="5"/>
  <c r="I44" i="5" s="1"/>
  <c r="K88" i="9" s="1"/>
  <c r="L88" i="9" s="1"/>
  <c r="M88" i="9" s="1"/>
  <c r="N88" i="9" s="1"/>
  <c r="O88" i="9" s="1"/>
  <c r="E113" i="9"/>
  <c r="E70" i="9" s="1"/>
  <c r="F51" i="9"/>
  <c r="F85" i="9"/>
  <c r="E66" i="9"/>
  <c r="D70" i="9"/>
  <c r="U108" i="9" l="1"/>
  <c r="V108" i="9" s="1"/>
  <c r="W108" i="9" s="1"/>
  <c r="U117" i="9"/>
  <c r="V117" i="9" s="1"/>
  <c r="W117" i="9" s="1"/>
  <c r="F78" i="9"/>
  <c r="F65" i="9" s="1"/>
  <c r="U109" i="9"/>
  <c r="V109" i="9" s="1"/>
  <c r="W109" i="9" s="1"/>
  <c r="U100" i="9"/>
  <c r="V100" i="9" s="1"/>
  <c r="W100" i="9" s="1"/>
  <c r="F92" i="9"/>
  <c r="G92" i="9" s="1"/>
  <c r="P92" i="9" s="1"/>
  <c r="F99" i="9"/>
  <c r="G99" i="9" s="1"/>
  <c r="U99" i="9" s="1"/>
  <c r="V99" i="9" s="1"/>
  <c r="W99" i="9" s="1"/>
  <c r="P102" i="9"/>
  <c r="U103" i="9"/>
  <c r="V103" i="9" s="1"/>
  <c r="W103" i="9" s="1"/>
  <c r="F69" i="9"/>
  <c r="P106" i="9"/>
  <c r="G69" i="9"/>
  <c r="U90" i="9"/>
  <c r="V90" i="9" s="1"/>
  <c r="W90" i="9" s="1"/>
  <c r="P114" i="9"/>
  <c r="P82" i="9"/>
  <c r="K118" i="9"/>
  <c r="L118" i="9" s="1"/>
  <c r="M118" i="9" s="1"/>
  <c r="N118" i="9" s="1"/>
  <c r="O118" i="9" s="1"/>
  <c r="K113" i="9"/>
  <c r="L113" i="9" s="1"/>
  <c r="M113" i="9" s="1"/>
  <c r="L51" i="9"/>
  <c r="M51" i="9" s="1"/>
  <c r="N51" i="9" s="1"/>
  <c r="O51" i="9" s="1"/>
  <c r="K117" i="9"/>
  <c r="L117" i="9" s="1"/>
  <c r="M117" i="9" s="1"/>
  <c r="N117" i="9" s="1"/>
  <c r="O117" i="9" s="1"/>
  <c r="Q117" i="9" s="1"/>
  <c r="R117" i="9" s="1"/>
  <c r="S117" i="9" s="1"/>
  <c r="K100" i="9"/>
  <c r="L100" i="9" s="1"/>
  <c r="M100" i="9" s="1"/>
  <c r="N100" i="9" s="1"/>
  <c r="O100" i="9" s="1"/>
  <c r="Q100" i="9" s="1"/>
  <c r="R100" i="9" s="1"/>
  <c r="S100" i="9" s="1"/>
  <c r="K103" i="9"/>
  <c r="L103" i="9" s="1"/>
  <c r="M103" i="9" s="1"/>
  <c r="N103" i="9" s="1"/>
  <c r="O103" i="9" s="1"/>
  <c r="Q103" i="9" s="1"/>
  <c r="R103" i="9" s="1"/>
  <c r="S103" i="9" s="1"/>
  <c r="K50" i="9"/>
  <c r="K16" i="12" s="1"/>
  <c r="L16" i="12" s="1"/>
  <c r="M16" i="12" s="1"/>
  <c r="N16" i="12" s="1"/>
  <c r="O16" i="12" s="1"/>
  <c r="Q16" i="12" s="1"/>
  <c r="C23" i="12" s="1"/>
  <c r="D23" i="12" s="1"/>
  <c r="F4" i="17" s="1"/>
  <c r="K102" i="9"/>
  <c r="L102" i="9" s="1"/>
  <c r="M102" i="9" s="1"/>
  <c r="N102" i="9" s="1"/>
  <c r="O102" i="9" s="1"/>
  <c r="K104" i="9"/>
  <c r="L104" i="9" s="1"/>
  <c r="M104" i="9" s="1"/>
  <c r="N104" i="9" s="1"/>
  <c r="O104" i="9" s="1"/>
  <c r="Q104" i="9" s="1"/>
  <c r="R104" i="9" s="1"/>
  <c r="S104" i="9" s="1"/>
  <c r="K101" i="9"/>
  <c r="L101" i="9" s="1"/>
  <c r="M101" i="9" s="1"/>
  <c r="N101" i="9" s="1"/>
  <c r="O101" i="9" s="1"/>
  <c r="Q101" i="9" s="1"/>
  <c r="R101" i="9" s="1"/>
  <c r="S101" i="9" s="1"/>
  <c r="K17" i="7"/>
  <c r="L17" i="7" s="1"/>
  <c r="M17" i="7" s="1"/>
  <c r="N17" i="7" s="1"/>
  <c r="O17" i="7" s="1"/>
  <c r="Q17" i="7" s="1"/>
  <c r="C24" i="7" s="1"/>
  <c r="D24" i="7" s="1"/>
  <c r="E24" i="7" s="1"/>
  <c r="I5" i="17" s="1"/>
  <c r="K116" i="9"/>
  <c r="L116" i="9" s="1"/>
  <c r="M116" i="9" s="1"/>
  <c r="N116" i="9" s="1"/>
  <c r="O116" i="9" s="1"/>
  <c r="K17" i="12"/>
  <c r="L17" i="12" s="1"/>
  <c r="M17" i="12" s="1"/>
  <c r="N17" i="12" s="1"/>
  <c r="O17" i="12" s="1"/>
  <c r="Q17" i="12" s="1"/>
  <c r="C24" i="12" s="1"/>
  <c r="D24" i="12" s="1"/>
  <c r="F5" i="17" s="1"/>
  <c r="K114" i="9"/>
  <c r="L114" i="9" s="1"/>
  <c r="M114" i="9" s="1"/>
  <c r="N114" i="9" s="1"/>
  <c r="O114" i="9" s="1"/>
  <c r="K17" i="10"/>
  <c r="L17" i="10" s="1"/>
  <c r="M17" i="10" s="1"/>
  <c r="N17" i="10" s="1"/>
  <c r="O17" i="10" s="1"/>
  <c r="Q17" i="10" s="1"/>
  <c r="C24" i="10" s="1"/>
  <c r="D24" i="10" s="1"/>
  <c r="D5" i="17" s="1"/>
  <c r="K115" i="9"/>
  <c r="L115" i="9" s="1"/>
  <c r="M115" i="9" s="1"/>
  <c r="N115" i="9" s="1"/>
  <c r="O115" i="9" s="1"/>
  <c r="K17" i="11"/>
  <c r="L17" i="11" s="1"/>
  <c r="M17" i="11" s="1"/>
  <c r="N17" i="11" s="1"/>
  <c r="O17" i="11" s="1"/>
  <c r="Q17" i="11" s="1"/>
  <c r="C24" i="11" s="1"/>
  <c r="D24" i="11" s="1"/>
  <c r="E5" i="17" s="1"/>
  <c r="P95" i="9"/>
  <c r="P116" i="9"/>
  <c r="U111" i="9"/>
  <c r="V111" i="9" s="1"/>
  <c r="W111" i="9" s="1"/>
  <c r="K111" i="9"/>
  <c r="L111" i="9" s="1"/>
  <c r="M111" i="9" s="1"/>
  <c r="N111" i="9" s="1"/>
  <c r="O111" i="9" s="1"/>
  <c r="Q111" i="9" s="1"/>
  <c r="R111" i="9" s="1"/>
  <c r="S111" i="9" s="1"/>
  <c r="K109" i="9"/>
  <c r="L109" i="9" s="1"/>
  <c r="M109" i="9" s="1"/>
  <c r="N109" i="9" s="1"/>
  <c r="O109" i="9" s="1"/>
  <c r="Q109" i="9" s="1"/>
  <c r="R109" i="9" s="1"/>
  <c r="S109" i="9" s="1"/>
  <c r="K107" i="9"/>
  <c r="L107" i="9" s="1"/>
  <c r="M107" i="9" s="1"/>
  <c r="N107" i="9" s="1"/>
  <c r="O107" i="9" s="1"/>
  <c r="Q107" i="9" s="1"/>
  <c r="R107" i="9" s="1"/>
  <c r="S107" i="9" s="1"/>
  <c r="K110" i="9"/>
  <c r="L110" i="9" s="1"/>
  <c r="M110" i="9" s="1"/>
  <c r="N110" i="9" s="1"/>
  <c r="O110" i="9" s="1"/>
  <c r="K108" i="9"/>
  <c r="L108" i="9" s="1"/>
  <c r="M108" i="9" s="1"/>
  <c r="N108" i="9" s="1"/>
  <c r="O108" i="9" s="1"/>
  <c r="Q108" i="9" s="1"/>
  <c r="R108" i="9" s="1"/>
  <c r="S108" i="9" s="1"/>
  <c r="U101" i="9"/>
  <c r="V101" i="9" s="1"/>
  <c r="W101" i="9" s="1"/>
  <c r="U107" i="9"/>
  <c r="V107" i="9" s="1"/>
  <c r="W107" i="9" s="1"/>
  <c r="Q88" i="9"/>
  <c r="R88" i="9" s="1"/>
  <c r="S88" i="9" s="1"/>
  <c r="U93" i="9"/>
  <c r="V93" i="9" s="1"/>
  <c r="W93" i="9" s="1"/>
  <c r="U83" i="9"/>
  <c r="V83" i="9" s="1"/>
  <c r="W83" i="9" s="1"/>
  <c r="P83" i="9"/>
  <c r="U79" i="9"/>
  <c r="V79" i="9" s="1"/>
  <c r="W79" i="9" s="1"/>
  <c r="U110" i="9"/>
  <c r="V110" i="9" s="1"/>
  <c r="W110" i="9" s="1"/>
  <c r="P110" i="9"/>
  <c r="U89" i="9"/>
  <c r="V89" i="9" s="1"/>
  <c r="W89" i="9" s="1"/>
  <c r="P97" i="9"/>
  <c r="U104" i="9"/>
  <c r="V104" i="9" s="1"/>
  <c r="W104" i="9" s="1"/>
  <c r="U86" i="9"/>
  <c r="V86" i="9" s="1"/>
  <c r="W86" i="9" s="1"/>
  <c r="U96" i="9"/>
  <c r="V96" i="9" s="1"/>
  <c r="W96" i="9" s="1"/>
  <c r="U80" i="9"/>
  <c r="V80" i="9" s="1"/>
  <c r="W80" i="9" s="1"/>
  <c r="U81" i="9"/>
  <c r="V81" i="9" s="1"/>
  <c r="W81" i="9" s="1"/>
  <c r="P94" i="9"/>
  <c r="U94" i="9"/>
  <c r="V94" i="9" s="1"/>
  <c r="W94" i="9" s="1"/>
  <c r="U88" i="9"/>
  <c r="V88" i="9" s="1"/>
  <c r="W88" i="9" s="1"/>
  <c r="U115" i="9"/>
  <c r="V115" i="9" s="1"/>
  <c r="W115" i="9" s="1"/>
  <c r="P115" i="9"/>
  <c r="P118" i="9"/>
  <c r="U118" i="9"/>
  <c r="V118" i="9" s="1"/>
  <c r="W118" i="9" s="1"/>
  <c r="U87" i="9"/>
  <c r="V87" i="9" s="1"/>
  <c r="W87" i="9" s="1"/>
  <c r="E23" i="7"/>
  <c r="I4" i="17" s="1"/>
  <c r="K89" i="9"/>
  <c r="L89" i="9" s="1"/>
  <c r="M89" i="9" s="1"/>
  <c r="N89" i="9" s="1"/>
  <c r="O89" i="9" s="1"/>
  <c r="Q89" i="9" s="1"/>
  <c r="R89" i="9" s="1"/>
  <c r="S89" i="9" s="1"/>
  <c r="K87" i="9"/>
  <c r="L87" i="9" s="1"/>
  <c r="M87" i="9" s="1"/>
  <c r="N87" i="9" s="1"/>
  <c r="O87" i="9" s="1"/>
  <c r="Q87" i="9" s="1"/>
  <c r="R87" i="9" s="1"/>
  <c r="S87" i="9" s="1"/>
  <c r="K85" i="9"/>
  <c r="L85" i="9" s="1"/>
  <c r="M85" i="9" s="1"/>
  <c r="N85" i="9" s="1"/>
  <c r="O85" i="9" s="1"/>
  <c r="K86" i="9"/>
  <c r="L86" i="9" s="1"/>
  <c r="M86" i="9" s="1"/>
  <c r="N86" i="9" s="1"/>
  <c r="O86" i="9" s="1"/>
  <c r="Q86" i="9" s="1"/>
  <c r="R86" i="9" s="1"/>
  <c r="S86" i="9" s="1"/>
  <c r="K90" i="9"/>
  <c r="L90" i="9" s="1"/>
  <c r="M90" i="9" s="1"/>
  <c r="N90" i="9" s="1"/>
  <c r="O90" i="9" s="1"/>
  <c r="Q90" i="9" s="1"/>
  <c r="R90" i="9" s="1"/>
  <c r="S90" i="9" s="1"/>
  <c r="K78" i="9"/>
  <c r="K80" i="9"/>
  <c r="L80" i="9" s="1"/>
  <c r="M80" i="9" s="1"/>
  <c r="N80" i="9" s="1"/>
  <c r="O80" i="9" s="1"/>
  <c r="Q80" i="9" s="1"/>
  <c r="R80" i="9" s="1"/>
  <c r="S80" i="9" s="1"/>
  <c r="K82" i="9"/>
  <c r="L82" i="9" s="1"/>
  <c r="M82" i="9" s="1"/>
  <c r="N82" i="9" s="1"/>
  <c r="O82" i="9" s="1"/>
  <c r="K83" i="9"/>
  <c r="L83" i="9" s="1"/>
  <c r="M83" i="9" s="1"/>
  <c r="N83" i="9" s="1"/>
  <c r="O83" i="9" s="1"/>
  <c r="K79" i="9"/>
  <c r="L79" i="9" s="1"/>
  <c r="M79" i="9" s="1"/>
  <c r="N79" i="9" s="1"/>
  <c r="O79" i="9" s="1"/>
  <c r="Q79" i="9" s="1"/>
  <c r="R79" i="9" s="1"/>
  <c r="S79" i="9" s="1"/>
  <c r="K81" i="9"/>
  <c r="L81" i="9" s="1"/>
  <c r="M81" i="9" s="1"/>
  <c r="N81" i="9" s="1"/>
  <c r="O81" i="9" s="1"/>
  <c r="Q81" i="9" s="1"/>
  <c r="R81" i="9" s="1"/>
  <c r="S81" i="9" s="1"/>
  <c r="K15" i="7"/>
  <c r="L15" i="7" s="1"/>
  <c r="M15" i="7" s="1"/>
  <c r="N15" i="7" s="1"/>
  <c r="O15" i="7" s="1"/>
  <c r="Q15" i="7" s="1"/>
  <c r="C22" i="7" s="1"/>
  <c r="D22" i="7" s="1"/>
  <c r="C3" i="17" s="1"/>
  <c r="K49" i="9"/>
  <c r="G85" i="9"/>
  <c r="F66" i="9"/>
  <c r="K68" i="9"/>
  <c r="L68" i="9" s="1"/>
  <c r="M68" i="9" s="1"/>
  <c r="L99" i="9"/>
  <c r="M99" i="9" s="1"/>
  <c r="N99" i="9" s="1"/>
  <c r="O99" i="9" s="1"/>
  <c r="K92" i="9"/>
  <c r="K94" i="9"/>
  <c r="L94" i="9" s="1"/>
  <c r="M94" i="9" s="1"/>
  <c r="N94" i="9" s="1"/>
  <c r="O94" i="9" s="1"/>
  <c r="K96" i="9"/>
  <c r="L96" i="9" s="1"/>
  <c r="M96" i="9" s="1"/>
  <c r="N96" i="9" s="1"/>
  <c r="O96" i="9" s="1"/>
  <c r="Q96" i="9" s="1"/>
  <c r="R96" i="9" s="1"/>
  <c r="S96" i="9" s="1"/>
  <c r="K93" i="9"/>
  <c r="L93" i="9" s="1"/>
  <c r="M93" i="9" s="1"/>
  <c r="N93" i="9" s="1"/>
  <c r="O93" i="9" s="1"/>
  <c r="Q93" i="9" s="1"/>
  <c r="R93" i="9" s="1"/>
  <c r="S93" i="9" s="1"/>
  <c r="K97" i="9"/>
  <c r="L97" i="9" s="1"/>
  <c r="M97" i="9" s="1"/>
  <c r="N97" i="9" s="1"/>
  <c r="O97" i="9" s="1"/>
  <c r="K95" i="9"/>
  <c r="L95" i="9" s="1"/>
  <c r="M95" i="9" s="1"/>
  <c r="N95" i="9" s="1"/>
  <c r="O95" i="9" s="1"/>
  <c r="G51" i="9"/>
  <c r="F113" i="9"/>
  <c r="F70" i="9" s="1"/>
  <c r="K69" i="9"/>
  <c r="L69" i="9" s="1"/>
  <c r="M69" i="9" s="1"/>
  <c r="L106" i="9"/>
  <c r="M106" i="9" s="1"/>
  <c r="N106" i="9" s="1"/>
  <c r="O106" i="9" s="1"/>
  <c r="Q102" i="9" l="1"/>
  <c r="R102" i="9" s="1"/>
  <c r="S102" i="9" s="1"/>
  <c r="G78" i="9"/>
  <c r="G65" i="9" s="1"/>
  <c r="P99" i="9"/>
  <c r="Q99" i="9" s="1"/>
  <c r="R99" i="9" s="1"/>
  <c r="S99" i="9" s="1"/>
  <c r="Q106" i="9"/>
  <c r="R106" i="9" s="1"/>
  <c r="S106" i="9" s="1"/>
  <c r="U92" i="9"/>
  <c r="V92" i="9" s="1"/>
  <c r="W92" i="9" s="1"/>
  <c r="G67" i="9"/>
  <c r="F67" i="9"/>
  <c r="F68" i="9"/>
  <c r="G68" i="9"/>
  <c r="N113" i="9"/>
  <c r="O113" i="9" s="1"/>
  <c r="Q114" i="9"/>
  <c r="R114" i="9" s="1"/>
  <c r="S114" i="9" s="1"/>
  <c r="Q95" i="9"/>
  <c r="R95" i="9" s="1"/>
  <c r="S95" i="9" s="1"/>
  <c r="E24" i="12"/>
  <c r="L5" i="17" s="1"/>
  <c r="Q82" i="9"/>
  <c r="R82" i="9" s="1"/>
  <c r="S82" i="9" s="1"/>
  <c r="Q118" i="9"/>
  <c r="R118" i="9" s="1"/>
  <c r="S118" i="9" s="1"/>
  <c r="Q116" i="9"/>
  <c r="R116" i="9" s="1"/>
  <c r="S116" i="9" s="1"/>
  <c r="Q83" i="9"/>
  <c r="R83" i="9" s="1"/>
  <c r="S83" i="9" s="1"/>
  <c r="K16" i="11"/>
  <c r="L16" i="11" s="1"/>
  <c r="M16" i="11" s="1"/>
  <c r="N16" i="11" s="1"/>
  <c r="O16" i="11" s="1"/>
  <c r="Q16" i="11" s="1"/>
  <c r="C23" i="11" s="1"/>
  <c r="D23" i="11" s="1"/>
  <c r="E4" i="17" s="1"/>
  <c r="K16" i="10"/>
  <c r="L16" i="10" s="1"/>
  <c r="M16" i="10" s="1"/>
  <c r="N16" i="10" s="1"/>
  <c r="O16" i="10" s="1"/>
  <c r="Q16" i="10" s="1"/>
  <c r="C23" i="10" s="1"/>
  <c r="D23" i="10" s="1"/>
  <c r="D4" i="17" s="1"/>
  <c r="K70" i="9"/>
  <c r="L70" i="9" s="1"/>
  <c r="M70" i="9" s="1"/>
  <c r="N70" i="9" s="1"/>
  <c r="C5" i="17"/>
  <c r="E23" i="12"/>
  <c r="L4" i="17" s="1"/>
  <c r="L50" i="9"/>
  <c r="M50" i="9" s="1"/>
  <c r="N50" i="9" s="1"/>
  <c r="O50" i="9" s="1"/>
  <c r="Q50" i="9" s="1"/>
  <c r="C57" i="9" s="1"/>
  <c r="D57" i="9" s="1"/>
  <c r="E57" i="9" s="1"/>
  <c r="E24" i="11"/>
  <c r="K5" i="17" s="1"/>
  <c r="E24" i="10"/>
  <c r="J5" i="17" s="1"/>
  <c r="Q115" i="9"/>
  <c r="R115" i="9" s="1"/>
  <c r="S115" i="9" s="1"/>
  <c r="Q110" i="9"/>
  <c r="R110" i="9" s="1"/>
  <c r="S110" i="9" s="1"/>
  <c r="K66" i="9"/>
  <c r="L66" i="9" s="1"/>
  <c r="M66" i="9" s="1"/>
  <c r="O66" i="9" s="1"/>
  <c r="Q97" i="9"/>
  <c r="R97" i="9" s="1"/>
  <c r="S97" i="9" s="1"/>
  <c r="Q94" i="9"/>
  <c r="R94" i="9" s="1"/>
  <c r="S94" i="9" s="1"/>
  <c r="G66" i="9"/>
  <c r="P85" i="9"/>
  <c r="Q85" i="9" s="1"/>
  <c r="R85" i="9" s="1"/>
  <c r="S85" i="9" s="1"/>
  <c r="U85" i="9"/>
  <c r="V85" i="9" s="1"/>
  <c r="W85" i="9" s="1"/>
  <c r="E22" i="7"/>
  <c r="I3" i="17" s="1"/>
  <c r="K67" i="9"/>
  <c r="L67" i="9" s="1"/>
  <c r="M67" i="9" s="1"/>
  <c r="L92" i="9"/>
  <c r="M92" i="9" s="1"/>
  <c r="N92" i="9" s="1"/>
  <c r="O92" i="9" s="1"/>
  <c r="Q92" i="9" s="1"/>
  <c r="R92" i="9" s="1"/>
  <c r="S92" i="9" s="1"/>
  <c r="G113" i="9"/>
  <c r="P51" i="9"/>
  <c r="Q51" i="9" s="1"/>
  <c r="N69" i="9"/>
  <c r="O69" i="9"/>
  <c r="L49" i="9"/>
  <c r="M49" i="9" s="1"/>
  <c r="N49" i="9" s="1"/>
  <c r="O49" i="9" s="1"/>
  <c r="Q49" i="9" s="1"/>
  <c r="C56" i="9" s="1"/>
  <c r="D56" i="9" s="1"/>
  <c r="E56" i="9" s="1"/>
  <c r="K15" i="11"/>
  <c r="L15" i="11" s="1"/>
  <c r="M15" i="11" s="1"/>
  <c r="N15" i="11" s="1"/>
  <c r="O15" i="11" s="1"/>
  <c r="Q15" i="11" s="1"/>
  <c r="C22" i="11" s="1"/>
  <c r="D22" i="11" s="1"/>
  <c r="E3" i="17" s="1"/>
  <c r="K15" i="10"/>
  <c r="L15" i="10" s="1"/>
  <c r="M15" i="10" s="1"/>
  <c r="N15" i="10" s="1"/>
  <c r="O15" i="10" s="1"/>
  <c r="Q15" i="10" s="1"/>
  <c r="C22" i="10" s="1"/>
  <c r="D22" i="10" s="1"/>
  <c r="D3" i="17" s="1"/>
  <c r="K15" i="12"/>
  <c r="L15" i="12" s="1"/>
  <c r="M15" i="12" s="1"/>
  <c r="N15" i="12" s="1"/>
  <c r="O15" i="12" s="1"/>
  <c r="Q15" i="12" s="1"/>
  <c r="C22" i="12" s="1"/>
  <c r="D22" i="12" s="1"/>
  <c r="F3" i="17" s="1"/>
  <c r="N68" i="9"/>
  <c r="O68" i="9"/>
  <c r="K65" i="9"/>
  <c r="L65" i="9" s="1"/>
  <c r="M65" i="9" s="1"/>
  <c r="L78" i="9"/>
  <c r="M78" i="9" s="1"/>
  <c r="N78" i="9" s="1"/>
  <c r="O78" i="9" s="1"/>
  <c r="P78" i="9" l="1"/>
  <c r="Q78" i="9" s="1"/>
  <c r="R78" i="9" s="1"/>
  <c r="S78" i="9" s="1"/>
  <c r="U78" i="9"/>
  <c r="V78" i="9" s="1"/>
  <c r="W78" i="9" s="1"/>
  <c r="E23" i="10"/>
  <c r="J4" i="17" s="1"/>
  <c r="O70" i="9"/>
  <c r="E23" i="11"/>
  <c r="K4" i="17" s="1"/>
  <c r="N66" i="9"/>
  <c r="C58" i="9"/>
  <c r="D58" i="9" s="1"/>
  <c r="E58" i="9" s="1"/>
  <c r="R113" i="9"/>
  <c r="S113" i="9"/>
  <c r="Q113" i="9"/>
  <c r="N67" i="9"/>
  <c r="O67" i="9"/>
  <c r="G70" i="9"/>
  <c r="P113" i="9"/>
  <c r="U113" i="9"/>
  <c r="V113" i="9" s="1"/>
  <c r="W113" i="9" s="1"/>
  <c r="N65" i="9"/>
  <c r="O65" i="9"/>
  <c r="E22" i="12"/>
  <c r="L3" i="17" s="1"/>
  <c r="E22" i="10"/>
  <c r="J3" i="17" s="1"/>
  <c r="E22" i="11"/>
  <c r="K3" i="17" s="1"/>
</calcChain>
</file>

<file path=xl/sharedStrings.xml><?xml version="1.0" encoding="utf-8"?>
<sst xmlns="http://schemas.openxmlformats.org/spreadsheetml/2006/main" count="718" uniqueCount="423">
  <si>
    <t xml:space="preserve">Conventional </t>
  </si>
  <si>
    <t>Cost/100 Head Per Year</t>
  </si>
  <si>
    <t>HYB 50%</t>
  </si>
  <si>
    <t>Hybrid, +1%</t>
  </si>
  <si>
    <t>Hybrid, +2%</t>
  </si>
  <si>
    <t>Hybrid, +3%</t>
  </si>
  <si>
    <t>Hybrid, +4%</t>
  </si>
  <si>
    <t>Hybrid, +5%</t>
  </si>
  <si>
    <t>PROFIT</t>
  </si>
  <si>
    <t>Per Acre</t>
  </si>
  <si>
    <t>Normal Hybrid Yield</t>
  </si>
  <si>
    <t xml:space="preserve">Percent of </t>
  </si>
  <si>
    <t>Pounds of feedstuff</t>
  </si>
  <si>
    <t>Type</t>
  </si>
  <si>
    <t>Weight</t>
  </si>
  <si>
    <t>Diet CP %</t>
  </si>
  <si>
    <t>standard ration: soy</t>
  </si>
  <si>
    <t>grain weight</t>
  </si>
  <si>
    <t>Beef finish</t>
  </si>
  <si>
    <t>THE "STANDARD" DIETS USED AS THE BASIS OF THIS SPREADSHEET TOOL:</t>
  </si>
  <si>
    <t>Pig Grower 1</t>
  </si>
  <si>
    <t>Pig Grower 2</t>
  </si>
  <si>
    <t>HYBRID VALUE PLUS ADDITIONAL PERCENTAGE POINTS FOR CRUDE PROTEIN</t>
  </si>
  <si>
    <t>ALL FEEDING OPTIONS AND VARIETIES ARE PLOTTED</t>
  </si>
  <si>
    <t>IN THE COST PER 100 AND PERYEAR100HEAD SHEETS.</t>
  </si>
  <si>
    <t>2.  MODELING PROFIT OF HYBRID CORN PRODUCTION BASED ON COST OF PRODUCTION AND CORN PRICES ONLY.</t>
  </si>
  <si>
    <t>3.  HYPOTHETICAL OP VARIETIES FOR MODELING: BASED ON HYBRID YIELD AND PROTEIN, % HYBRID YIELD AND DIFFERENCE IN PROTEIN PERCENTAGE POINTS.</t>
  </si>
  <si>
    <t>CHANGE CRUDE PROTEIN, YIELD, SEED COSTS AND SEEDING RATES HERE, THEY ARE AUTOMATICALLY ENTERED INTO #2 AND #3 BELOW.</t>
  </si>
  <si>
    <t>CHANGE COSTS OF PRODUCTION ON TABLES PAGE.</t>
  </si>
  <si>
    <t>Beef animal is fed 15% OF DMI as alfalfa hay, and 85% corn/soy</t>
  </si>
  <si>
    <t>Milk cow is fed forage based ration with 39.4% of DMI as corn and soy</t>
  </si>
  <si>
    <t>Pigs are fed 97.5% DMI as corn and soy with some additives</t>
  </si>
  <si>
    <t>FEEDING OPTION CODES</t>
  </si>
  <si>
    <t>BASED ON THE TYPE OF CORN VARIETY, THE COSTS OF SEED, THE COSTS OF PRODUCTION, AND THE PROTEIN IN THE CORN.  THERE</t>
  </si>
  <si>
    <t>ARE MANY OPTIONS.  VARIETY YIELD AND CRUDE PROTEIN PERCENTAGE ARE CHANGED ON THIS PAGE.  FEEDING OPTIONS 1-4 PROVIDE</t>
  </si>
  <si>
    <t>ESTIMATES FOR FEEDING BEEF STEERS, LACTATING HOLSTEIN COWS, AND PIGS AT START AND FINISH.  SEED COSTS ARE ALSO CHANGED</t>
  </si>
  <si>
    <t>ON THIS PAGE AND COSTS OF PRODUCTION ARE CHANGED ON THE PAGE CALLED "TABLES".  IN ADDITION, THERE IS ALSO A PREDICTIVE</t>
  </si>
  <si>
    <t>CORN BREEDERS AND ANIMAL SCIENTISTS.  THIS SPREADSHEET TOOL IS IN THE PUBLIC DOMAIN AND WAS PUT TOGETHER BY ANN HOLSTE,</t>
  </si>
  <si>
    <t>FRANK KUTKA, MIKE DUFFY AND TOM TYLUTKI WITH FUNDS FROM THE NORTH CENTRAL REGIONAL SUSTAINABLE AGRICULTURE RESEARCH AND</t>
  </si>
  <si>
    <t>PROTEIN BASED ON A HYBRID CHECK AVERAGE.  CORNPRO3 SHOULD BE USEFUL FOR FARMERS, EXTENSION AGENTS, AGRONOMISTS,</t>
  </si>
  <si>
    <t>Animal Feed Intake</t>
  </si>
  <si>
    <t>lbs/d</t>
  </si>
  <si>
    <t>SBM price</t>
  </si>
  <si>
    <t>/lb</t>
  </si>
  <si>
    <t>CP from grain</t>
  </si>
  <si>
    <t>CP SBM</t>
  </si>
  <si>
    <t>Lbs. Crude Protein</t>
  </si>
  <si>
    <t>lbs</t>
  </si>
  <si>
    <t>Lbs. of CP from</t>
  </si>
  <si>
    <t>Production Costs</t>
  </si>
  <si>
    <t>SBM Cost</t>
  </si>
  <si>
    <t>Corn CP</t>
  </si>
  <si>
    <t>Corn</t>
  </si>
  <si>
    <t>SB meal</t>
  </si>
  <si>
    <t>Lbs. of Sb meal</t>
  </si>
  <si>
    <t>/bu</t>
  </si>
  <si>
    <t>total</t>
  </si>
  <si>
    <t>Open Pollinated</t>
  </si>
  <si>
    <t>Synthetic</t>
  </si>
  <si>
    <t>Hybrid Avg</t>
  </si>
  <si>
    <t>Lbs.CP/ac</t>
  </si>
  <si>
    <t>Beef Finish</t>
  </si>
  <si>
    <t>Lact Holstein Cow, @80lbs milk</t>
  </si>
  <si>
    <t>Yield</t>
  </si>
  <si>
    <t>Seed Cost</t>
  </si>
  <si>
    <t>Seeding Rate</t>
  </si>
  <si>
    <t>Seeding Cost</t>
  </si>
  <si>
    <t>Per Bag</t>
  </si>
  <si>
    <t>Per acre</t>
  </si>
  <si>
    <t>acre</t>
  </si>
  <si>
    <t>Total Cost/Animal</t>
  </si>
  <si>
    <t>Total cost</t>
  </si>
  <si>
    <t>/Acre</t>
  </si>
  <si>
    <t xml:space="preserve">COP </t>
  </si>
  <si>
    <t>Total cost/Animal</t>
  </si>
  <si>
    <t>Pig grower-1</t>
  </si>
  <si>
    <t>Feeding Option</t>
  </si>
  <si>
    <t>DMI</t>
  </si>
  <si>
    <t>CP from grain and beans</t>
  </si>
  <si>
    <t>standard ration: corn</t>
  </si>
  <si>
    <t>Seed</t>
  </si>
  <si>
    <t>Nitrogen</t>
  </si>
  <si>
    <t>Phosphate</t>
  </si>
  <si>
    <t>Potash</t>
  </si>
  <si>
    <t>Lime</t>
  </si>
  <si>
    <t>Herbicide</t>
  </si>
  <si>
    <t>Insurance</t>
  </si>
  <si>
    <t>Misc.</t>
  </si>
  <si>
    <t>Interest</t>
  </si>
  <si>
    <t>OP</t>
  </si>
  <si>
    <t>SYN</t>
  </si>
  <si>
    <t>HYBRID</t>
  </si>
  <si>
    <t>Machinery</t>
  </si>
  <si>
    <t>VARIABLE</t>
  </si>
  <si>
    <t>Combine</t>
  </si>
  <si>
    <t>Labor</t>
  </si>
  <si>
    <t>FIXED</t>
  </si>
  <si>
    <t>Rent</t>
  </si>
  <si>
    <t>YIELD: AVG</t>
  </si>
  <si>
    <t>Haul-AVG</t>
  </si>
  <si>
    <t>Dry-AVG</t>
  </si>
  <si>
    <t>Handle-AVG</t>
  </si>
  <si>
    <t>Total-AVG</t>
  </si>
  <si>
    <t>$/BU-AVG</t>
  </si>
  <si>
    <t>Hybrid</t>
  </si>
  <si>
    <t>Lbs. of Corn</t>
  </si>
  <si>
    <t>In Ration</t>
  </si>
  <si>
    <t>Lact Holstein</t>
  </si>
  <si>
    <t>Acre</t>
  </si>
  <si>
    <t>per bag</t>
  </si>
  <si>
    <t>From COP 2004</t>
  </si>
  <si>
    <t>Pig grower-2</t>
  </si>
  <si>
    <t>Cost/100 Head</t>
  </si>
  <si>
    <t>per day</t>
  </si>
  <si>
    <t>per animal</t>
  </si>
  <si>
    <t>per animal-day</t>
  </si>
  <si>
    <t>Lbs. Corn CP/A</t>
  </si>
  <si>
    <t>Total Cost/Animal-day</t>
  </si>
  <si>
    <t>50%, +0%</t>
  </si>
  <si>
    <t>50%, +1%</t>
  </si>
  <si>
    <t>50%, +2%</t>
  </si>
  <si>
    <t>60%, +0%</t>
  </si>
  <si>
    <t>60%, +1%</t>
  </si>
  <si>
    <t>60%, +2%</t>
  </si>
  <si>
    <t>70%, +0%</t>
  </si>
  <si>
    <t>70%, +1%</t>
  </si>
  <si>
    <t>70%. +2%</t>
  </si>
  <si>
    <t>80%, +0%</t>
  </si>
  <si>
    <t>80%, +1%</t>
  </si>
  <si>
    <t>80%, +2%</t>
  </si>
  <si>
    <t>90%, +0%</t>
  </si>
  <si>
    <t>90%, +1%</t>
  </si>
  <si>
    <t>90%, +2%</t>
  </si>
  <si>
    <t>50%, +3%</t>
  </si>
  <si>
    <t>50%, +4%</t>
  </si>
  <si>
    <t>60%, +3%</t>
  </si>
  <si>
    <t>60%, +4%</t>
  </si>
  <si>
    <t>70%, +3%</t>
  </si>
  <si>
    <t>70%, +4%</t>
  </si>
  <si>
    <t>80%. +3%</t>
  </si>
  <si>
    <t>80%, +4%</t>
  </si>
  <si>
    <t>90%, +3%</t>
  </si>
  <si>
    <t>90%, +4%</t>
  </si>
  <si>
    <t>50%, +5%</t>
  </si>
  <si>
    <t>80%, +5%</t>
  </si>
  <si>
    <t>90%, +5%</t>
  </si>
  <si>
    <t>Hybrid +1</t>
  </si>
  <si>
    <t>Hybrid +2</t>
  </si>
  <si>
    <t>Hybrid +3</t>
  </si>
  <si>
    <t>Hybrid +4</t>
  </si>
  <si>
    <t>Hybrid +5</t>
  </si>
  <si>
    <t>HYB 60%</t>
  </si>
  <si>
    <t>HYB 70%</t>
  </si>
  <si>
    <t>HYB 80%</t>
  </si>
  <si>
    <t>HYB 90%</t>
  </si>
  <si>
    <t>60%, +5%</t>
  </si>
  <si>
    <t>70%, +5%</t>
  </si>
  <si>
    <t>Per Year</t>
  </si>
  <si>
    <t>Total acres/Animal</t>
  </si>
  <si>
    <t>Total acres/100</t>
  </si>
  <si>
    <t>animals per day</t>
  </si>
  <si>
    <t>Total acres /100</t>
  </si>
  <si>
    <t>animals per year</t>
  </si>
  <si>
    <t>Corn and Soy</t>
  </si>
  <si>
    <t>per year</t>
  </si>
  <si>
    <t>Corn and Soy Feed Costs:</t>
  </si>
  <si>
    <t>TABLE BELOW (TABLE 3) THAT ALLOWS ONE TO MODEL COSTS OF FEED FOR HYBRIDS AND SYNTHETICS WITH A RANGE IN YIELD AND CRUDE</t>
  </si>
  <si>
    <t>Corn Price $/bu</t>
  </si>
  <si>
    <t>Corn - 56 lb/bu, 39.37 bu/ton</t>
  </si>
  <si>
    <t>Crude Protein SBM</t>
  </si>
  <si>
    <t>SBM Price/Ton</t>
  </si>
  <si>
    <t>Soybean meal is usually 46-49% Crude Protein</t>
  </si>
  <si>
    <t>SBM PRICE/LB</t>
  </si>
  <si>
    <t>Change Corn Price Here</t>
  </si>
  <si>
    <t>Best OP</t>
  </si>
  <si>
    <t>Iowa 2023</t>
  </si>
  <si>
    <t>Cost of N/lb</t>
  </si>
  <si>
    <t>Cost of P/lb</t>
  </si>
  <si>
    <t>Cost of K/lb</t>
  </si>
  <si>
    <t>Cultivated</t>
  </si>
  <si>
    <t>Interest Rate</t>
  </si>
  <si>
    <t>Labor/hr</t>
  </si>
  <si>
    <t>LP Gas/gal</t>
  </si>
  <si>
    <t>Gasoline/gal</t>
  </si>
  <si>
    <t>SWAPPING THESE COLUMNS INTO THOSE AT THE LEFT</t>
  </si>
  <si>
    <t>COLUMNS WITH COSTS OF PRODUCTION FOR CONVENTIONAL AND LOW INPUT MANAGEMENT SYSTEMS, AND OTHER REGIONS, ARE AT THE RIGHT.</t>
  </si>
  <si>
    <t>Grain Cart</t>
  </si>
  <si>
    <t>ESTIMATED COSTS OF PRODUCTION BASED ON ISU'S 2023 ESTIMATES FOR CORN ON BEANS ON AVERAGE GROUND IN IOWA.</t>
  </si>
  <si>
    <t>Per Bag/BU</t>
  </si>
  <si>
    <t>Ohio 2023</t>
  </si>
  <si>
    <t>Conventional</t>
  </si>
  <si>
    <t>ALLOW AN ASSESSMENT OFDIFFERENT MANAGEMENT COSTS (CONVENTIONAL VS. LOWER INPUT)</t>
  </si>
  <si>
    <t>Cost of Lime/ton</t>
  </si>
  <si>
    <t>CORN PRODUCTION BUDGET- 2024</t>
  </si>
  <si>
    <t>Conservation Tillage Practices: N-Source - NH3</t>
  </si>
  <si>
    <t>Reflects 2000 acres, Conservation Tillage Corn/No-Till XtendFlex Soybeans</t>
  </si>
  <si>
    <t>Updated:</t>
  </si>
  <si>
    <t>12/22/2023</t>
  </si>
  <si>
    <t>ITEM</t>
  </si>
  <si>
    <t>EXPLANATION</t>
  </si>
  <si>
    <t>YOUR</t>
  </si>
  <si>
    <t>PRICE PER</t>
  </si>
  <si>
    <r>
      <t>YIELD (bu/A)</t>
    </r>
    <r>
      <rPr>
        <b/>
        <vertAlign val="superscript"/>
        <sz val="10"/>
        <rFont val="Arial"/>
        <family val="2"/>
      </rPr>
      <t>1</t>
    </r>
  </si>
  <si>
    <t>PROD.</t>
  </si>
  <si>
    <t>UNIT</t>
  </si>
  <si>
    <t>BUDGET</t>
  </si>
  <si>
    <t>NUMBERS</t>
  </si>
  <si>
    <t>RECEIPTS</t>
  </si>
  <si>
    <r>
      <t>Corn</t>
    </r>
    <r>
      <rPr>
        <vertAlign val="superscript"/>
        <sz val="10"/>
        <rFont val="Arial"/>
        <family val="2"/>
      </rPr>
      <t>1</t>
    </r>
  </si>
  <si>
    <r>
      <t>ARC/PLC Payment (paid October 2022)</t>
    </r>
    <r>
      <rPr>
        <vertAlign val="superscript"/>
        <sz val="10"/>
        <rFont val="Arial"/>
        <family val="2"/>
      </rPr>
      <t>2</t>
    </r>
  </si>
  <si>
    <t>Crop Insurance Indemnity</t>
  </si>
  <si>
    <t>Ad Hoc Payment</t>
  </si>
  <si>
    <t>Grower or Market Premium</t>
  </si>
  <si>
    <t xml:space="preserve"> </t>
  </si>
  <si>
    <t>TOTAL RECEIPTS</t>
  </si>
  <si>
    <t>VARIABLE  COSTS</t>
  </si>
  <si>
    <r>
      <t>Seed (kernels)</t>
    </r>
    <r>
      <rPr>
        <vertAlign val="superscript"/>
        <sz val="10"/>
        <rFont val="Arial"/>
        <family val="2"/>
      </rPr>
      <t>3</t>
    </r>
  </si>
  <si>
    <t>/1000</t>
  </si>
  <si>
    <t>Seed Cost Per Bag</t>
  </si>
  <si>
    <t>/bag</t>
  </si>
  <si>
    <r>
      <t>Fertilizer</t>
    </r>
    <r>
      <rPr>
        <vertAlign val="superscript"/>
        <sz val="10"/>
        <rFont val="Arial"/>
        <family val="2"/>
      </rPr>
      <t>4</t>
    </r>
  </si>
  <si>
    <t>Starter Fertilizer</t>
  </si>
  <si>
    <t>N (lbs.)</t>
  </si>
  <si>
    <r>
      <t>P</t>
    </r>
    <r>
      <rPr>
        <vertAlign val="subscript"/>
        <sz val="10"/>
        <rFont val="Arial"/>
        <family val="2"/>
      </rPr>
      <t>2</t>
    </r>
    <r>
      <rPr>
        <sz val="10"/>
        <rFont val="Arial"/>
        <family val="2"/>
      </rPr>
      <t>O</t>
    </r>
    <r>
      <rPr>
        <vertAlign val="subscript"/>
        <sz val="10"/>
        <rFont val="Arial"/>
        <family val="2"/>
      </rPr>
      <t>5</t>
    </r>
    <r>
      <rPr>
        <sz val="10"/>
        <rFont val="Arial"/>
        <family val="2"/>
      </rPr>
      <t>(lbs)</t>
    </r>
  </si>
  <si>
    <r>
      <t>K</t>
    </r>
    <r>
      <rPr>
        <vertAlign val="subscript"/>
        <sz val="10"/>
        <rFont val="Arial"/>
        <family val="2"/>
      </rPr>
      <t>2</t>
    </r>
    <r>
      <rPr>
        <sz val="10"/>
        <rFont val="Arial"/>
        <family val="2"/>
      </rPr>
      <t>O(lbs)</t>
    </r>
  </si>
  <si>
    <t>Lime(ton)</t>
  </si>
  <si>
    <t>/ton</t>
  </si>
  <si>
    <r>
      <t>Chemicals</t>
    </r>
    <r>
      <rPr>
        <vertAlign val="superscript"/>
        <sz val="10"/>
        <rFont val="Arial"/>
        <family val="2"/>
      </rPr>
      <t>5</t>
    </r>
  </si>
  <si>
    <t>Fungicide</t>
  </si>
  <si>
    <t>Insecticide</t>
  </si>
  <si>
    <r>
      <t>Drying</t>
    </r>
    <r>
      <rPr>
        <vertAlign val="superscript"/>
        <sz val="10"/>
        <rFont val="Arial"/>
        <family val="2"/>
      </rPr>
      <t>6</t>
    </r>
  </si>
  <si>
    <t>% moisture at harvest</t>
  </si>
  <si>
    <t>/cent/bu/point</t>
  </si>
  <si>
    <r>
      <t>Hauling</t>
    </r>
    <r>
      <rPr>
        <vertAlign val="superscript"/>
        <sz val="10"/>
        <rFont val="Arial"/>
        <family val="2"/>
      </rPr>
      <t>7</t>
    </r>
  </si>
  <si>
    <t>/per bushel</t>
  </si>
  <si>
    <r>
      <t>Fuel, Oil, Grease</t>
    </r>
    <r>
      <rPr>
        <vertAlign val="superscript"/>
        <sz val="10"/>
        <rFont val="Arial"/>
        <family val="2"/>
      </rPr>
      <t>8</t>
    </r>
  </si>
  <si>
    <r>
      <t>Repairs</t>
    </r>
    <r>
      <rPr>
        <vertAlign val="superscript"/>
        <sz val="10"/>
        <rFont val="Arial"/>
        <family val="2"/>
      </rPr>
      <t>9</t>
    </r>
  </si>
  <si>
    <r>
      <t>Crop Insurance</t>
    </r>
    <r>
      <rPr>
        <vertAlign val="superscript"/>
        <sz val="10"/>
        <rFont val="Arial"/>
        <family val="2"/>
      </rPr>
      <t>10</t>
    </r>
  </si>
  <si>
    <r>
      <t>Miscellaneous</t>
    </r>
    <r>
      <rPr>
        <vertAlign val="superscript"/>
        <sz val="10"/>
        <rFont val="Arial"/>
        <family val="2"/>
      </rPr>
      <t>11</t>
    </r>
  </si>
  <si>
    <r>
      <t>Hired Custom Work</t>
    </r>
    <r>
      <rPr>
        <vertAlign val="superscript"/>
        <sz val="10"/>
        <rFont val="Arial"/>
        <family val="2"/>
      </rPr>
      <t>12</t>
    </r>
  </si>
  <si>
    <r>
      <t>Hired Labor</t>
    </r>
    <r>
      <rPr>
        <vertAlign val="superscript"/>
        <sz val="10"/>
        <rFont val="Arial"/>
        <family val="2"/>
      </rPr>
      <t>13</t>
    </r>
  </si>
  <si>
    <r>
      <t>Int. on Oper. Cap.</t>
    </r>
    <r>
      <rPr>
        <vertAlign val="superscript"/>
        <sz val="10"/>
        <rFont val="Arial"/>
        <family val="2"/>
      </rPr>
      <t>14</t>
    </r>
  </si>
  <si>
    <t xml:space="preserve">mo. </t>
  </si>
  <si>
    <t>TOTAL VARIABLE COSTS</t>
  </si>
  <si>
    <t>-Per Acre</t>
  </si>
  <si>
    <t>-Per Bushel</t>
  </si>
  <si>
    <t>FIXED COSTS</t>
  </si>
  <si>
    <r>
      <t>Labor Charge</t>
    </r>
    <r>
      <rPr>
        <vertAlign val="superscript"/>
        <sz val="10"/>
        <rFont val="Arial"/>
        <family val="2"/>
      </rPr>
      <t>15</t>
    </r>
  </si>
  <si>
    <t>hours</t>
  </si>
  <si>
    <t>/hr</t>
  </si>
  <si>
    <r>
      <t>Management Charge</t>
    </r>
    <r>
      <rPr>
        <vertAlign val="superscript"/>
        <sz val="10"/>
        <rFont val="Arial"/>
        <family val="2"/>
      </rPr>
      <t>16</t>
    </r>
  </si>
  <si>
    <t>of gross revenue</t>
  </si>
  <si>
    <r>
      <t>Mach. And Equip. Charge</t>
    </r>
    <r>
      <rPr>
        <vertAlign val="superscript"/>
        <sz val="10"/>
        <rFont val="Arial"/>
        <family val="2"/>
      </rPr>
      <t>17</t>
    </r>
  </si>
  <si>
    <r>
      <t>Land Charge</t>
    </r>
    <r>
      <rPr>
        <vertAlign val="superscript"/>
        <sz val="10"/>
        <rFont val="Arial"/>
        <family val="2"/>
      </rPr>
      <t>18</t>
    </r>
  </si>
  <si>
    <r>
      <t>Miscellaneous</t>
    </r>
    <r>
      <rPr>
        <vertAlign val="superscript"/>
        <sz val="10"/>
        <rFont val="Arial"/>
        <family val="2"/>
      </rPr>
      <t>19</t>
    </r>
  </si>
  <si>
    <t>TOTAL FIXED COSTS</t>
  </si>
  <si>
    <t>TOTAL COSTS</t>
  </si>
  <si>
    <r>
      <t>RETURN ABOVE VARIABLE COSTS</t>
    </r>
    <r>
      <rPr>
        <b/>
        <vertAlign val="superscript"/>
        <sz val="10"/>
        <rFont val="Arial"/>
        <family val="2"/>
      </rPr>
      <t>20</t>
    </r>
  </si>
  <si>
    <t>RETURN ABOVE VARIABLE AND LAND COSTS</t>
  </si>
  <si>
    <t>RETURN ABOVE TOTAL COSTS</t>
  </si>
  <si>
    <t>RETURN TO LAND</t>
  </si>
  <si>
    <t>RETURN TO LABOR AND MANAGEMENT</t>
  </si>
  <si>
    <t>RETURN TO LAND, LABOR AND MANAGEMENT</t>
  </si>
  <si>
    <t xml:space="preserve">Values highlighted in gold may be changed to assist in computing "Your Budget" Column using macros embeded within  </t>
  </si>
  <si>
    <t>the spreadsheet.</t>
  </si>
  <si>
    <t>Values highlighted in light blue are cells embedded with macros and will be calculated for the user based on data entered.</t>
  </si>
  <si>
    <t>These cells may be input manually, but macros will be overwritten!</t>
  </si>
  <si>
    <t>Values highlighted in gray are stand alone cells that require direct input from the user.</t>
  </si>
  <si>
    <t>Yield is based on Ohio NASS 20 Year Trend Yield for Ohio plus and minus 20%.</t>
  </si>
  <si>
    <t>Price is based on current CME December Futures less $0.20 basis.</t>
  </si>
  <si>
    <t>Commodity Program Payment estimates were calculated by using a 40 year trend estimate for Ohio commodity specific yields and the</t>
  </si>
  <si>
    <t xml:space="preserve">marketing year average price: USDA baseline: ARC-CO, ARC-IC &amp; PLC. </t>
  </si>
  <si>
    <t>Payments for corn, soybeans and wheat were weighted by the share of acres enrolled in ARC-CO, ARC-IC and PLC and then by the</t>
  </si>
  <si>
    <t>share of commodity specific base acres to the aggregate total. Both numbers were provided by the Farm Service Agency.</t>
  </si>
  <si>
    <t>Seed price based on traited seed corn, 80,000 kernels/bag.</t>
  </si>
  <si>
    <t xml:space="preserve"> Includes seed treatment at low level.</t>
  </si>
  <si>
    <t>Assumes maintenance application of P &amp;K fertilizer needed, corn-soybean rotation, 3.8 O.M., 20 CEC, and soil test</t>
  </si>
  <si>
    <t xml:space="preserve">values of 25 ppm P/A and 125 ppm K/A. Fertilizer prices vary over time and area. Check with local sources for current prices. </t>
  </si>
  <si>
    <t>Nutrients added through manure or other soil amendments will reduce the need for inorganic fertilizers.</t>
  </si>
  <si>
    <t>Assumes NH3(82-0-0):</t>
  </si>
  <si>
    <t>/ton     MAP(11-52-0):</t>
  </si>
  <si>
    <t>/ton     Potash(0-0-60):</t>
  </si>
  <si>
    <t>Nitrogen (N) rates based on Maximum Return to Nitrogen (MRTN). Corn Nitrogen Rate Calculator http://cnrc.agron.iastate.edu/</t>
  </si>
  <si>
    <t>N cost includes cost of N-Serve.</t>
  </si>
  <si>
    <t>Based on use of: Preplant/Preemergence: Corvus plus atrazine, Post: glyphosate (Roundup PowerMax) with ammonium sulfate (AMS).</t>
  </si>
  <si>
    <t>Drying costs are based on Ohio Farm Custom Rates - 4.2 cents per bushel per point of moisture removed  - 5% moisture removed</t>
  </si>
  <si>
    <t>Hauling based on Ohio Farm Custom Rates charge per bushel - Field to Farm + Farm to Market</t>
  </si>
  <si>
    <t>See 'machinery costs' tab for specific calculations.  Lubrication costs are assumed to be 10% of fuel costs</t>
  </si>
  <si>
    <t>See 'machinery costs' tab for specific calculations.</t>
  </si>
  <si>
    <t>Crop Insurance: Revenue Protection (with Trend Adjusted Yield Endorsement), Basic (without SCO), 80% coverage level.</t>
  </si>
  <si>
    <t xml:space="preserve">Includes marketing, farm insurance, dues and professional fees, supplies, utilities, soil tests, small tools, </t>
  </si>
  <si>
    <t>software/hardware, business use of vehicle, transport of supplies and equipment, etc…</t>
  </si>
  <si>
    <t>Includes hired custom operations for dry bulk fertilizer application and anhydrous ammonia (NH3) application</t>
  </si>
  <si>
    <t xml:space="preserve">Part or all of labor may be a variable cost if paid labor varies with acres farmed.  </t>
  </si>
  <si>
    <t>Labor is considered a fixed cost if labor costs do not change with acres farmed.</t>
  </si>
  <si>
    <t xml:space="preserve">Labor rate includes cash wages plus benefits. </t>
  </si>
  <si>
    <t>Interest on all variable costs, except drying, hauling and crop insurance</t>
  </si>
  <si>
    <t>Labor hours: FINBIN, Labor rate: Ohio Farm Custom Rates</t>
  </si>
  <si>
    <t>Management Charge is calculated as 5% of total receipts.</t>
  </si>
  <si>
    <t xml:space="preserve">Machinery and Equipment Charge Reflects 2000 acres, conservation tillage corn/no-till RR soybean rotation. </t>
  </si>
  <si>
    <t>See  'machinery costs' tab for specific calculations.</t>
  </si>
  <si>
    <t>Average based on "Ohio Cropland Values and Cash Rents" factsheet found at: https://farmoffice.osu.edu</t>
  </si>
  <si>
    <t>Land charges vary throughout the state, check your local rates.</t>
  </si>
  <si>
    <t>Return Above Variable Costs equals total receipts minus total variable costs.</t>
  </si>
  <si>
    <t>Return Above Variable and Land Costs equals total receipts minus total variable and land costs.</t>
  </si>
  <si>
    <t>Return Above Total Costs equals total receipts minus total costs.</t>
  </si>
  <si>
    <t>Return to Land equals total receipts minus total costs except land costs.</t>
  </si>
  <si>
    <t>Return to Labor and Management equals total receipts minus total expenses except operator labor and management cost.</t>
  </si>
  <si>
    <t xml:space="preserve">Return to Land, Labor and Management equals total receipts minus total expenses </t>
  </si>
  <si>
    <t>except operator labor and management and land costs.</t>
  </si>
  <si>
    <t>Authors:</t>
  </si>
  <si>
    <t>Barry Ward, Leader, Production Business Management; Seungki Lee, AEDE Assistant Professor</t>
  </si>
  <si>
    <t>Mark Loux, Extension Specialist, Weed Management in Field Crops</t>
  </si>
  <si>
    <t>Corn Budget Southern MN</t>
  </si>
  <si>
    <t>Range in value 2012</t>
  </si>
  <si>
    <t>to 2021</t>
  </si>
  <si>
    <t>Avg. 2012-2021</t>
  </si>
  <si>
    <t>2021 Actuals</t>
  </si>
  <si>
    <t>Trend 2022</t>
  </si>
  <si>
    <t>Trend 2023</t>
  </si>
  <si>
    <t>Forecast 2023</t>
  </si>
  <si>
    <t>Yield per acre (bu.)</t>
  </si>
  <si>
    <t>Value per bu.</t>
  </si>
  <si>
    <t>Total product return per acre</t>
  </si>
  <si>
    <t>Miscellaneous income per acre</t>
  </si>
  <si>
    <t>Gross return per acre</t>
  </si>
  <si>
    <t>Direct Expenses</t>
  </si>
  <si>
    <t>Fertilizer</t>
  </si>
  <si>
    <t>Crop chemicals</t>
  </si>
  <si>
    <t>Crop insurance</t>
  </si>
  <si>
    <t>Drying fuel</t>
  </si>
  <si>
    <t>Fuel &amp; oil</t>
  </si>
  <si>
    <t>Repairs</t>
  </si>
  <si>
    <t>Custom hire</t>
  </si>
  <si>
    <t>Hired labor</t>
  </si>
  <si>
    <t>Land rent</t>
  </si>
  <si>
    <t>Machinery &amp; bldg leases</t>
  </si>
  <si>
    <t>Utilities</t>
  </si>
  <si>
    <t>Marketing</t>
  </si>
  <si>
    <t>Operating interest</t>
  </si>
  <si>
    <t>Miscellaneous</t>
  </si>
  <si>
    <t>Total direct expenses per acre</t>
  </si>
  <si>
    <t>Return over direct exp per acre</t>
  </si>
  <si>
    <t>Overhead Expenses</t>
  </si>
  <si>
    <t>Farm insurance</t>
  </si>
  <si>
    <t>Dues &amp; professional fees</t>
  </si>
  <si>
    <t>Mach &amp; bldg depreciation</t>
  </si>
  <si>
    <t>Total overhead expenses per acre</t>
  </si>
  <si>
    <t>Total dir &amp; ovhd expenses per acre</t>
  </si>
  <si>
    <t>Net return per acre</t>
  </si>
  <si>
    <t>Lbr &amp; mgt charge per acre</t>
  </si>
  <si>
    <t>Net return over lbr &amp; mgt</t>
  </si>
  <si>
    <t>Government payments</t>
  </si>
  <si>
    <t>Net return with govt payments</t>
  </si>
  <si>
    <t>Cost of Production</t>
  </si>
  <si>
    <t>Total direct expense per bu.</t>
  </si>
  <si>
    <t>Total dir &amp; ovhd exp per bu.</t>
  </si>
  <si>
    <t>With labor &amp; management</t>
  </si>
  <si>
    <t>Total exp less govt &amp; oth income</t>
  </si>
  <si>
    <t>MN 2023</t>
  </si>
  <si>
    <t>Corn production costs and returns per planted acre, excluding Government payments</t>
  </si>
  <si>
    <t>(dollars per planted acre, except where indicated)</t>
  </si>
  <si>
    <t>Sum of Value</t>
  </si>
  <si>
    <t>Base survey of 2021</t>
  </si>
  <si>
    <t>Base survey of 2016</t>
  </si>
  <si>
    <t>Base survey of 2010</t>
  </si>
  <si>
    <t>Base survey of 2005</t>
  </si>
  <si>
    <t>Base survey of 2001</t>
  </si>
  <si>
    <t>Base survey of 1996</t>
  </si>
  <si>
    <t>Gross value of production</t>
  </si>
  <si>
    <t>Primary product, grain</t>
  </si>
  <si>
    <t>Secondary product, silage</t>
  </si>
  <si>
    <t>Total, gross value of production</t>
  </si>
  <si>
    <t>Operating costs</t>
  </si>
  <si>
    <t xml:space="preserve">Fertilizer ¹ </t>
  </si>
  <si>
    <t>Chemicals</t>
  </si>
  <si>
    <t xml:space="preserve">Custom services ² </t>
  </si>
  <si>
    <t>Fuel, lube, and electricity</t>
  </si>
  <si>
    <t>Purchased irrigation water</t>
  </si>
  <si>
    <t>Interest on operating capital</t>
  </si>
  <si>
    <t>Total, operating costs</t>
  </si>
  <si>
    <t>Allocated overhead</t>
  </si>
  <si>
    <t>Opportunity cost of unpaid labor</t>
  </si>
  <si>
    <t>Capital recovery of machinery and equipment</t>
  </si>
  <si>
    <t>Opportunity cost of land</t>
  </si>
  <si>
    <t>Taxes and insurance</t>
  </si>
  <si>
    <t>General farm overhead</t>
  </si>
  <si>
    <t>Total, allocated overhead</t>
  </si>
  <si>
    <t>Costs listed</t>
  </si>
  <si>
    <t>Total, costs listed</t>
  </si>
  <si>
    <t>Net value</t>
  </si>
  <si>
    <t>Value of production less total costs listed</t>
  </si>
  <si>
    <t>Value of production less operating costs</t>
  </si>
  <si>
    <t>Supporting information</t>
  </si>
  <si>
    <t>Yield (bushels per planted acre)</t>
  </si>
  <si>
    <t>Price (dollars per bushel at harvest)</t>
  </si>
  <si>
    <t>Enterprise size (planted acres)</t>
  </si>
  <si>
    <t>Production practices</t>
  </si>
  <si>
    <t>Dryland (percent of acres)</t>
  </si>
  <si>
    <t>Irrigated (percent of acres)</t>
  </si>
  <si>
    <t>Note: The regions are USDA, Economic Research Service (ERS) Farm Resource Regions. For Farm Resource Region definitions, see USDA, ERS Commodity Costs and Returns Data Products on the ERS website.</t>
  </si>
  <si>
    <t>¹Cost of commercial fertilizers, soil conditioners, and manure.</t>
  </si>
  <si>
    <t>²Cost of custom operations, technical services, and commercial drying.</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</si>
  <si>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</si>
  <si>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October 02, 2023.</t>
  </si>
  <si>
    <t>USDA 2023</t>
  </si>
  <si>
    <t>NOTE: Ohio, Minnesota, USDA, and others do not self adjust inputs for yield.  Use carefully.</t>
  </si>
  <si>
    <t>NOTE: USDA COP Table can be used to change numbers here to represent different regions of the country.</t>
  </si>
  <si>
    <t>1.  BASIC GRAIN FEEDING COSTS CALCULATOR.  ENTER A FEEDING OPTION AND OTHER VARIABLES TO PREDICT THE COSTS OF FEEDING YOUR OWN ANIMALS IN SUBSEQUENT TABLES.</t>
  </si>
  <si>
    <t>EDUCATION PROGRAM AS A PART OF THE "HERITAGE MAIZE PROJECT" IN 2004.  COSTS OF PRODUCTION WERE UPDATED IN 2023 AS PART OF</t>
  </si>
  <si>
    <t>A SECOND SARE PROJECT, "DEVELOPING AFFORDABLE SEED CORN FOR ON-FARM PRODUCTION AND SALES."</t>
  </si>
  <si>
    <t>THE INITIAL VALUES FOR OP AND HYBRID VARIETIES ARE FROM EVALUATIONS CARRIED OUT BY SEVERAL UNIVERSITIES AND ON PROJECT FARMS</t>
  </si>
  <si>
    <t>IN 2021.  THE SYNTHETIC NUMBERS ARE FROM BREEDING GOALS.  ENTER YOUR OWN DATA AND EXPLORE THE POSSIBILITIES!</t>
  </si>
  <si>
    <t>WELCOME TO CORNPRO4, A SPREADSHEET TOOL FOR CALCULATING THE COSTS OF FEEDING CORN AND SOY TO A VARIETY OF LIVESTOCK</t>
  </si>
  <si>
    <t>CHANGE SOY COSTS/CP HERE FOR ALL SPREADSHEETS AND TABLES.</t>
  </si>
  <si>
    <t>COP W/O SEED</t>
  </si>
  <si>
    <t>COP</t>
  </si>
  <si>
    <t>From COP 2023</t>
  </si>
  <si>
    <t xml:space="preserve">     THIS TOOL HELPS TO LOCATE UNDER WHAT CONDITIONS ANY OP VARIETY WOULD EVER BE COMPETITIVE, AND THE VALUE OF HIGHER PROTEIN HYBRIDS TOO.</t>
  </si>
  <si>
    <t>COP w/o seed</t>
  </si>
  <si>
    <t>Pork Starter</t>
  </si>
  <si>
    <t>Pork Finisher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</si>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</sst>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
    <numFmt numFmtId="165" formatCode="0.000"/>
    <numFmt numFmtId="166" formatCode="0.0%"/>
    <numFmt numFmtId="167" formatCode="0.00000000"/>
    <numFmt numFmtId="168" formatCode="0.0"/>
    <numFmt numFmtId="169" formatCode="&quot;$&quot;#,##0.00"/>
    <numFmt numFmtId="170" formatCode="&quot;$&quot;#,##0.000"/>
    <numFmt numFmtId="171" formatCode="&quot;$&quot;#,##0"/>
  </numFmts>
  <fonts count="35" x14ac:knownFonts="1">
    <font>
      <sz val="10"/>
      <name val="Arial"/>
    </font>
    <font>
      <sz val="10"/>
      <name val="Arial"/>
      <family val="2"/>
    </font>
    <font>
      <sz val="10"/>
      <color indexed="10"/>
      <name val="Arial"/>
      <family val="2"/>
    </font>
    <font>
      <b/>
      <sz val="10"/>
      <name val="Arial"/>
      <family val="2"/>
    </font>
    <font>
      <sz val="9"/>
      <color indexed="9"/>
      <name val="Arial"/>
      <family val="2"/>
    </font>
    <font>
      <b/>
      <sz val="10"/>
      <color indexed="8"/>
      <name val="Arial"/>
      <family val="2"/>
    </font>
    <font>
      <b/>
      <sz val="9"/>
      <color indexed="9"/>
      <name val="Arial"/>
      <family val="2"/>
    </font>
    <font>
      <b/>
      <sz val="12"/>
      <color indexed="61"/>
      <name val="Arial"/>
      <family val="2"/>
    </font>
    <font>
      <sz val="10"/>
      <color indexed="12"/>
      <name val="Arial"/>
      <family val="2"/>
    </font>
    <font>
      <b/>
      <sz val="12"/>
      <color indexed="9"/>
      <name val="Arial"/>
      <family val="2"/>
    </font>
    <font>
      <b/>
      <sz val="9"/>
      <color indexed="9"/>
      <name val="Arial"/>
      <family val="2"/>
    </font>
    <font>
      <b/>
      <sz val="10"/>
      <color indexed="8"/>
      <name val="Arial"/>
      <family val="2"/>
    </font>
    <font>
      <sz val="8"/>
      <color indexed="61"/>
      <name val="Arial"/>
      <family val="2"/>
    </font>
    <font>
      <b/>
      <sz val="10"/>
      <color indexed="20"/>
      <name val="Arial"/>
      <family val="2"/>
    </font>
    <font>
      <sz val="10"/>
      <color indexed="18"/>
      <name val="Arial"/>
      <family val="2"/>
    </font>
    <font>
      <sz val="12"/>
      <name val="Arial"/>
      <family val="2"/>
    </font>
    <font>
      <b/>
      <sz val="12"/>
      <name val="Arial"/>
      <family val="2"/>
    </font>
    <font>
      <sz val="12"/>
      <color indexed="61"/>
      <name val="Arial"/>
      <family val="2"/>
    </font>
    <font>
      <b/>
      <sz val="14"/>
      <name val="Arial"/>
      <family val="2"/>
    </font>
    <font>
      <b/>
      <sz val="10"/>
      <name val="Arial"/>
      <family val="2"/>
    </font>
    <font>
      <sz val="10"/>
      <color indexed="8"/>
      <name val="Arial"/>
      <family val="2"/>
    </font>
    <font>
      <b/>
      <sz val="11"/>
      <color theme="1"/>
      <name val="Calibri"/>
      <family val="2"/>
      <scheme val="minor"/>
    </font>
    <font>
      <sz val="10"/>
      <color theme="1"/>
      <name val="Arial"/>
      <family val="2"/>
    </font>
    <font>
      <sz val="12"/>
      <color rgb="FFFF0000"/>
      <name val="Arial"/>
      <family val="2"/>
    </font>
    <font>
      <sz val="10"/>
      <color rgb="FFFF0000"/>
      <name val="Arial"/>
      <family val="2"/>
    </font>
    <font>
      <sz val="10"/>
      <color rgb="FF0070C0"/>
      <name val="Arial"/>
      <family val="2"/>
    </font>
    <font>
      <b/>
      <vertAlign val="superscript"/>
      <sz val="10"/>
      <name val="Arial"/>
      <family val="2"/>
    </font>
    <font>
      <b/>
      <i/>
      <sz val="10"/>
      <name val="Arial"/>
      <family val="2"/>
    </font>
    <font>
      <vertAlign val="superscript"/>
      <sz val="10"/>
      <name val="Arial"/>
      <family val="2"/>
    </font>
    <font>
      <sz val="8"/>
      <name val="Arial"/>
      <family val="2"/>
    </font>
    <font>
      <vertAlign val="subscript"/>
      <sz val="10"/>
      <name val="Arial"/>
      <family val="2"/>
    </font>
    <font>
      <sz val="9"/>
      <name val="Arial"/>
      <family val="2"/>
    </font>
    <font>
      <vertAlign val="superscript"/>
      <sz val="9"/>
      <name val="Arial"/>
      <family val="2"/>
    </font>
    <font>
      <b/>
      <sz val="14"/>
      <color theme="1"/>
      <name val="Calibri"/>
      <family val="2"/>
    </font>
    <font>
      <sz val="11"/>
      <color theme="1"/>
      <name val="Calibri"/>
      <family val="2"/>
    </font>
  </fonts>
  <fills count="19">
    <fill>
      <patternFill patternType="none"/>
    </fill>
    <fill>
      <patternFill patternType="gray125"/>
    </fill>
    <fill>
      <patternFill patternType="solid">
        <fgColor indexed="20"/>
        <bgColor indexed="24"/>
      </patternFill>
    </fill>
    <fill>
      <patternFill patternType="solid">
        <fgColor indexed="22"/>
        <bgColor indexed="24"/>
      </patternFill>
    </fill>
    <fill>
      <patternFill patternType="solid">
        <fgColor indexed="22"/>
        <bgColor indexed="64"/>
      </patternFill>
    </fill>
    <fill>
      <patternFill patternType="solid">
        <fgColor indexed="20"/>
        <bgColor indexed="64"/>
      </patternFill>
    </fill>
    <fill>
      <patternFill patternType="solid">
        <fgColor indexed="13"/>
        <bgColor indexed="64"/>
      </patternFill>
    </fill>
    <fill>
      <patternFill patternType="solid">
        <fgColor indexed="18"/>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1"/>
        <bgColor indexed="64"/>
      </patternFill>
    </fill>
    <fill>
      <patternFill patternType="solid">
        <fgColor indexed="43"/>
        <bgColor indexed="64"/>
      </patternFill>
    </fill>
    <fill>
      <patternFill patternType="solid">
        <fgColor indexed="4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15">
    <border>
      <left/>
      <right/>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bottom/>
      <diagonal/>
    </border>
    <border>
      <left/>
      <right style="thin">
        <color theme="0" tint="-0.499984740745262"/>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xf numFmtId="9" fontId="2" fillId="0" borderId="0" xfId="0" applyNumberFormat="1" applyFont="1"/>
    <xf numFmtId="0" fontId="1" fillId="0" borderId="0" xfId="0" applyFont="1"/>
    <xf numFmtId="0" fontId="0" fillId="0" borderId="0" xfId="0" applyAlignment="1">
      <alignment horizontal="center"/>
    </xf>
    <xf numFmtId="0" fontId="0" fillId="0" borderId="0" xfId="0" quotePrefix="1"/>
    <xf numFmtId="2" fontId="0" fillId="0" borderId="0" xfId="0" applyNumberFormat="1"/>
    <xf numFmtId="0" fontId="0" fillId="0" borderId="0" xfId="0" applyFill="1" applyBorder="1" applyAlignment="1"/>
    <xf numFmtId="0" fontId="0" fillId="0" borderId="1" xfId="0" applyFill="1" applyBorder="1" applyAlignment="1"/>
    <xf numFmtId="0" fontId="0" fillId="2" borderId="2" xfId="0" applyFill="1" applyBorder="1" applyAlignment="1"/>
    <xf numFmtId="0" fontId="4" fillId="2" borderId="2" xfId="0" applyFont="1" applyFill="1" applyBorder="1" applyAlignment="1">
      <alignment horizontal="right"/>
    </xf>
    <xf numFmtId="2" fontId="0" fillId="0" borderId="0" xfId="0" applyNumberFormat="1" applyFill="1" applyBorder="1" applyAlignment="1"/>
    <xf numFmtId="0" fontId="0" fillId="2" borderId="3" xfId="0" applyFill="1" applyBorder="1" applyAlignment="1"/>
    <xf numFmtId="0" fontId="0" fillId="2" borderId="4" xfId="0" applyFill="1" applyBorder="1" applyAlignment="1"/>
    <xf numFmtId="0" fontId="0" fillId="2" borderId="0" xfId="0" applyFill="1" applyBorder="1" applyAlignment="1"/>
    <xf numFmtId="0" fontId="5" fillId="3" borderId="0" xfId="0" applyFont="1" applyFill="1" applyBorder="1" applyAlignment="1">
      <alignment horizontal="left"/>
    </xf>
    <xf numFmtId="0" fontId="5" fillId="3" borderId="1" xfId="0" applyFont="1" applyFill="1" applyBorder="1" applyAlignment="1">
      <alignment horizontal="left"/>
    </xf>
    <xf numFmtId="0" fontId="6" fillId="2" borderId="4" xfId="0" applyFont="1" applyFill="1" applyBorder="1" applyAlignment="1">
      <alignment horizontal="right"/>
    </xf>
    <xf numFmtId="0" fontId="6" fillId="2" borderId="0" xfId="0" applyFont="1" applyFill="1" applyBorder="1" applyAlignment="1">
      <alignment horizontal="right"/>
    </xf>
    <xf numFmtId="0" fontId="6" fillId="2" borderId="3" xfId="0" applyFont="1" applyFill="1" applyBorder="1" applyAlignment="1">
      <alignment horizontal="right"/>
    </xf>
    <xf numFmtId="0" fontId="4" fillId="2" borderId="4" xfId="0" applyFont="1" applyFill="1" applyBorder="1" applyAlignment="1">
      <alignment horizontal="right"/>
    </xf>
    <xf numFmtId="0" fontId="4" fillId="2" borderId="0" xfId="0" applyFont="1" applyFill="1" applyBorder="1" applyAlignment="1">
      <alignment horizontal="right"/>
    </xf>
    <xf numFmtId="0" fontId="4" fillId="2" borderId="3" xfId="0" applyFont="1" applyFill="1" applyBorder="1" applyAlignment="1">
      <alignment horizontal="right"/>
    </xf>
    <xf numFmtId="0" fontId="6" fillId="2" borderId="3" xfId="0" quotePrefix="1" applyFont="1" applyFill="1" applyBorder="1" applyAlignment="1">
      <alignment horizontal="right"/>
    </xf>
    <xf numFmtId="44" fontId="0" fillId="0" borderId="0" xfId="1" applyFont="1" applyFill="1" applyBorder="1" applyAlignment="1"/>
    <xf numFmtId="44" fontId="0" fillId="0" borderId="0" xfId="0" applyNumberFormat="1" applyFill="1" applyBorder="1" applyAlignment="1"/>
    <xf numFmtId="44" fontId="0" fillId="0" borderId="1" xfId="1" applyFont="1" applyFill="1" applyBorder="1" applyAlignment="1"/>
    <xf numFmtId="44" fontId="0" fillId="0" borderId="1" xfId="0" applyNumberFormat="1" applyFill="1" applyBorder="1" applyAlignment="1"/>
    <xf numFmtId="0" fontId="6" fillId="2" borderId="2" xfId="0" applyFont="1" applyFill="1" applyBorder="1" applyAlignment="1">
      <alignment horizontal="right"/>
    </xf>
    <xf numFmtId="0" fontId="7" fillId="4" borderId="0" xfId="0" applyFont="1" applyFill="1"/>
    <xf numFmtId="0" fontId="3" fillId="4" borderId="0" xfId="0" applyFont="1" applyFill="1"/>
    <xf numFmtId="0" fontId="8" fillId="0" borderId="0" xfId="0" applyFont="1"/>
    <xf numFmtId="9" fontId="8" fillId="0" borderId="0" xfId="0" applyNumberFormat="1" applyFont="1"/>
    <xf numFmtId="9" fontId="8" fillId="0" borderId="0" xfId="2" applyFont="1"/>
    <xf numFmtId="0" fontId="9" fillId="5" borderId="0" xfId="0" applyFont="1" applyFill="1"/>
    <xf numFmtId="0" fontId="10" fillId="2" borderId="4" xfId="0" applyFont="1" applyFill="1" applyBorder="1" applyAlignment="1">
      <alignment horizontal="right"/>
    </xf>
    <xf numFmtId="0" fontId="10" fillId="2" borderId="0" xfId="0" applyFont="1" applyFill="1" applyBorder="1" applyAlignment="1">
      <alignment horizontal="right"/>
    </xf>
    <xf numFmtId="0" fontId="10" fillId="2" borderId="3" xfId="0" applyFont="1" applyFill="1" applyBorder="1" applyAlignment="1">
      <alignment horizontal="right"/>
    </xf>
    <xf numFmtId="0" fontId="10" fillId="2" borderId="3" xfId="0" quotePrefix="1" applyFont="1" applyFill="1" applyBorder="1" applyAlignment="1">
      <alignment horizontal="right"/>
    </xf>
    <xf numFmtId="0" fontId="11" fillId="3" borderId="0" xfId="0" applyFont="1" applyFill="1" applyBorder="1" applyAlignment="1">
      <alignment horizontal="left"/>
    </xf>
    <xf numFmtId="0" fontId="11" fillId="3" borderId="1" xfId="0" applyFont="1" applyFill="1" applyBorder="1" applyAlignment="1">
      <alignment horizontal="left"/>
    </xf>
    <xf numFmtId="44" fontId="1" fillId="0" borderId="0" xfId="1" applyFont="1" applyFill="1" applyBorder="1" applyAlignment="1"/>
    <xf numFmtId="44" fontId="1" fillId="0" borderId="1" xfId="1" applyFont="1" applyFill="1" applyBorder="1" applyAlignment="1"/>
    <xf numFmtId="0" fontId="12" fillId="4" borderId="0" xfId="0" applyFont="1" applyFill="1"/>
    <xf numFmtId="0" fontId="13" fillId="0" borderId="0" xfId="0" applyFont="1"/>
    <xf numFmtId="166" fontId="0" fillId="0" borderId="0" xfId="2" applyNumberFormat="1" applyFont="1"/>
    <xf numFmtId="2" fontId="1" fillId="0" borderId="0" xfId="0" applyNumberFormat="1" applyFont="1"/>
    <xf numFmtId="0" fontId="14" fillId="0" borderId="0" xfId="0" applyFont="1"/>
    <xf numFmtId="44" fontId="0" fillId="0" borderId="0" xfId="0" applyNumberFormat="1"/>
    <xf numFmtId="10" fontId="0" fillId="0" borderId="0" xfId="0" applyNumberFormat="1"/>
    <xf numFmtId="0" fontId="15" fillId="0" borderId="0" xfId="0" applyFont="1"/>
    <xf numFmtId="0" fontId="16" fillId="0" borderId="0" xfId="0" applyFont="1"/>
    <xf numFmtId="0" fontId="17" fillId="4" borderId="0" xfId="0" applyFont="1" applyFill="1"/>
    <xf numFmtId="166" fontId="15" fillId="0" borderId="0" xfId="0" applyNumberFormat="1" applyFont="1"/>
    <xf numFmtId="2" fontId="16" fillId="0" borderId="0" xfId="0" applyNumberFormat="1" applyFont="1"/>
    <xf numFmtId="44" fontId="0" fillId="0" borderId="1" xfId="0" applyNumberFormat="1" applyBorder="1"/>
    <xf numFmtId="167" fontId="0" fillId="0" borderId="0" xfId="0" applyNumberFormat="1"/>
    <xf numFmtId="9" fontId="0" fillId="0" borderId="0" xfId="0" applyNumberFormat="1"/>
    <xf numFmtId="164" fontId="0" fillId="0" borderId="0" xfId="0" applyNumberFormat="1" applyFill="1" applyBorder="1" applyAlignment="1"/>
    <xf numFmtId="164" fontId="0" fillId="0" borderId="0" xfId="0" applyNumberFormat="1"/>
    <xf numFmtId="167" fontId="0" fillId="6" borderId="0" xfId="0" applyNumberFormat="1" applyFill="1"/>
    <xf numFmtId="164" fontId="0" fillId="6" borderId="0" xfId="0" applyNumberFormat="1" applyFill="1" applyBorder="1" applyAlignment="1"/>
    <xf numFmtId="164" fontId="0" fillId="6" borderId="0" xfId="0" applyNumberFormat="1" applyFill="1"/>
    <xf numFmtId="44" fontId="0" fillId="6" borderId="0" xfId="0" applyNumberFormat="1" applyFill="1"/>
    <xf numFmtId="44" fontId="0" fillId="6" borderId="1" xfId="0" applyNumberFormat="1" applyFill="1" applyBorder="1"/>
    <xf numFmtId="0" fontId="0" fillId="7" borderId="0" xfId="0" applyFill="1"/>
    <xf numFmtId="164" fontId="8" fillId="0" borderId="0" xfId="0" applyNumberFormat="1" applyFont="1"/>
    <xf numFmtId="0" fontId="0" fillId="6" borderId="0" xfId="0" applyFill="1"/>
    <xf numFmtId="10" fontId="8" fillId="8" borderId="5" xfId="0" applyNumberFormat="1" applyFont="1" applyFill="1" applyBorder="1" applyAlignment="1"/>
    <xf numFmtId="0" fontId="8" fillId="8" borderId="5" xfId="0" applyFont="1" applyFill="1" applyBorder="1" applyAlignment="1"/>
    <xf numFmtId="0" fontId="8" fillId="0" borderId="5" xfId="0" quotePrefix="1" applyFont="1" applyBorder="1"/>
    <xf numFmtId="2" fontId="8" fillId="0" borderId="5" xfId="0" applyNumberFormat="1" applyFont="1" applyFill="1" applyBorder="1" applyAlignment="1"/>
    <xf numFmtId="166" fontId="0" fillId="0" borderId="0" xfId="0" applyNumberFormat="1"/>
    <xf numFmtId="0" fontId="20" fillId="0" borderId="0" xfId="0" applyFont="1"/>
    <xf numFmtId="0" fontId="4" fillId="2" borderId="0" xfId="0" applyFont="1" applyFill="1" applyBorder="1" applyAlignment="1">
      <alignment horizontal="center"/>
    </xf>
    <xf numFmtId="0" fontId="6" fillId="2" borderId="0" xfId="0" applyFont="1" applyFill="1" applyBorder="1" applyAlignment="1">
      <alignment horizontal="center"/>
    </xf>
    <xf numFmtId="0" fontId="2" fillId="9" borderId="0" xfId="0" applyFont="1" applyFill="1"/>
    <xf numFmtId="0" fontId="0" fillId="9" borderId="0" xfId="0" applyFill="1"/>
    <xf numFmtId="0" fontId="18" fillId="10" borderId="0" xfId="0" applyFont="1" applyFill="1"/>
    <xf numFmtId="0" fontId="0" fillId="10" borderId="0" xfId="0" applyFill="1"/>
    <xf numFmtId="0" fontId="6" fillId="2" borderId="0" xfId="0" applyFont="1" applyFill="1" applyBorder="1" applyAlignment="1">
      <alignment horizontal="right"/>
    </xf>
    <xf numFmtId="0" fontId="16" fillId="0" borderId="0" xfId="0" applyFont="1" applyAlignment="1">
      <alignment horizontal="center"/>
    </xf>
    <xf numFmtId="2" fontId="22" fillId="0" borderId="0" xfId="0" applyNumberFormat="1" applyFont="1"/>
    <xf numFmtId="2" fontId="22" fillId="0" borderId="0" xfId="0" applyNumberFormat="1" applyFont="1" applyFill="1" applyBorder="1" applyAlignment="1"/>
    <xf numFmtId="0" fontId="18" fillId="9" borderId="0" xfId="0" applyFont="1" applyFill="1"/>
    <xf numFmtId="0" fontId="19" fillId="9" borderId="0" xfId="0" applyFont="1" applyFill="1"/>
    <xf numFmtId="0" fontId="22" fillId="0" borderId="0" xfId="0" applyFont="1"/>
    <xf numFmtId="0" fontId="23" fillId="9" borderId="0" xfId="0" applyFont="1" applyFill="1"/>
    <xf numFmtId="166" fontId="22" fillId="0" borderId="0" xfId="2" applyNumberFormat="1" applyFont="1" applyFill="1" applyBorder="1" applyAlignment="1"/>
    <xf numFmtId="9" fontId="22" fillId="0" borderId="0" xfId="2" applyFont="1"/>
    <xf numFmtId="10" fontId="22" fillId="0" borderId="0" xfId="0" applyNumberFormat="1" applyFont="1" applyFill="1" applyBorder="1" applyAlignment="1"/>
    <xf numFmtId="1" fontId="22" fillId="0" borderId="0" xfId="2" applyNumberFormat="1" applyFont="1" applyFill="1" applyBorder="1" applyAlignment="1"/>
    <xf numFmtId="0" fontId="24" fillId="9" borderId="0" xfId="0" applyFont="1" applyFill="1"/>
    <xf numFmtId="165" fontId="22" fillId="0" borderId="0" xfId="0" applyNumberFormat="1" applyFont="1"/>
    <xf numFmtId="0" fontId="25" fillId="0" borderId="0" xfId="0" applyFont="1"/>
    <xf numFmtId="0" fontId="0" fillId="11" borderId="6" xfId="0" applyFill="1" applyBorder="1"/>
    <xf numFmtId="0" fontId="0" fillId="11" borderId="7" xfId="0" applyFill="1" applyBorder="1"/>
    <xf numFmtId="0" fontId="0" fillId="0" borderId="7" xfId="0" applyBorder="1"/>
    <xf numFmtId="0" fontId="16" fillId="0" borderId="7" xfId="0" applyFont="1" applyBorder="1"/>
    <xf numFmtId="2" fontId="0" fillId="0" borderId="7" xfId="0" applyNumberFormat="1" applyBorder="1"/>
    <xf numFmtId="2" fontId="0" fillId="0" borderId="8" xfId="0" applyNumberFormat="1" applyBorder="1"/>
    <xf numFmtId="0" fontId="0" fillId="11" borderId="9" xfId="0" applyFill="1" applyBorder="1"/>
    <xf numFmtId="0" fontId="0" fillId="11" borderId="0" xfId="0" applyFill="1"/>
    <xf numFmtId="2" fontId="0" fillId="0" borderId="10" xfId="0" applyNumberFormat="1" applyBorder="1"/>
    <xf numFmtId="2" fontId="3" fillId="0" borderId="0" xfId="0" applyNumberFormat="1" applyFont="1"/>
    <xf numFmtId="0" fontId="3" fillId="0" borderId="7" xfId="0" applyFont="1" applyBorder="1" applyAlignment="1">
      <alignment horizontal="center"/>
    </xf>
    <xf numFmtId="0" fontId="3" fillId="0" borderId="7" xfId="0" applyFont="1" applyBorder="1" applyAlignment="1">
      <alignment horizontal="left"/>
    </xf>
    <xf numFmtId="2" fontId="3" fillId="0" borderId="7" xfId="0" applyNumberFormat="1" applyFont="1" applyBorder="1" applyAlignment="1">
      <alignment horizontal="center"/>
    </xf>
    <xf numFmtId="0" fontId="3" fillId="0" borderId="8" xfId="0" applyFont="1" applyBorder="1" applyAlignment="1">
      <alignment horizontal="center"/>
    </xf>
    <xf numFmtId="0" fontId="1" fillId="0" borderId="9" xfId="0" applyFont="1" applyBorder="1"/>
    <xf numFmtId="0" fontId="3" fillId="0" borderId="0" xfId="0" applyFont="1" applyAlignment="1">
      <alignment horizontal="center"/>
    </xf>
    <xf numFmtId="0" fontId="3" fillId="0" borderId="10" xfId="0" applyFont="1" applyBorder="1" applyAlignment="1">
      <alignment horizontal="center"/>
    </xf>
    <xf numFmtId="0" fontId="1" fillId="0" borderId="11" xfId="0" applyFont="1" applyBorder="1"/>
    <xf numFmtId="0" fontId="1" fillId="0" borderId="3" xfId="0" applyFont="1" applyBorder="1"/>
    <xf numFmtId="0" fontId="3" fillId="0" borderId="3" xfId="0" applyFont="1" applyBorder="1"/>
    <xf numFmtId="168" fontId="1" fillId="0" borderId="3" xfId="0" applyNumberFormat="1" applyFont="1" applyBorder="1"/>
    <xf numFmtId="168" fontId="27" fillId="12" borderId="12" xfId="0" applyNumberFormat="1" applyFont="1" applyFill="1" applyBorder="1"/>
    <xf numFmtId="0" fontId="3" fillId="0" borderId="9" xfId="0" applyFont="1" applyBorder="1"/>
    <xf numFmtId="1" fontId="1" fillId="0" borderId="0" xfId="0" applyNumberFormat="1" applyFont="1"/>
    <xf numFmtId="1" fontId="1" fillId="0" borderId="10" xfId="0" applyNumberFormat="1" applyFont="1" applyBorder="1"/>
    <xf numFmtId="169" fontId="27" fillId="12" borderId="0" xfId="0" applyNumberFormat="1" applyFont="1" applyFill="1"/>
    <xf numFmtId="4" fontId="1" fillId="0" borderId="0" xfId="0" applyNumberFormat="1" applyFont="1"/>
    <xf numFmtId="4" fontId="3" fillId="13" borderId="10" xfId="0" applyNumberFormat="1" applyFont="1" applyFill="1" applyBorder="1"/>
    <xf numFmtId="169" fontId="27" fillId="0" borderId="0" xfId="0" applyNumberFormat="1" applyFont="1"/>
    <xf numFmtId="4" fontId="3" fillId="14" borderId="10" xfId="0" applyNumberFormat="1" applyFont="1" applyFill="1" applyBorder="1"/>
    <xf numFmtId="0" fontId="1" fillId="0" borderId="0" xfId="0" quotePrefix="1" applyFont="1"/>
    <xf numFmtId="0" fontId="1" fillId="0" borderId="0" xfId="0" applyFont="1" applyAlignment="1">
      <alignment horizontal="center"/>
    </xf>
    <xf numFmtId="169" fontId="1" fillId="0" borderId="0" xfId="0" applyNumberFormat="1" applyFont="1"/>
    <xf numFmtId="4" fontId="3" fillId="0" borderId="10" xfId="0" applyNumberFormat="1" applyFont="1" applyBorder="1"/>
    <xf numFmtId="1" fontId="3" fillId="0" borderId="10" xfId="0" applyNumberFormat="1" applyFont="1" applyBorder="1"/>
    <xf numFmtId="0" fontId="27" fillId="12" borderId="0" xfId="0" applyFont="1" applyFill="1"/>
    <xf numFmtId="2" fontId="3" fillId="13" borderId="10" xfId="0" applyNumberFormat="1" applyFont="1" applyFill="1" applyBorder="1"/>
    <xf numFmtId="0" fontId="27" fillId="0" borderId="0" xfId="0" applyFont="1"/>
    <xf numFmtId="2" fontId="3" fillId="0" borderId="10" xfId="0" applyNumberFormat="1" applyFont="1" applyBorder="1"/>
    <xf numFmtId="0" fontId="3" fillId="0" borderId="0" xfId="0" applyFont="1"/>
    <xf numFmtId="0" fontId="29" fillId="0" borderId="0" xfId="0" applyFont="1"/>
    <xf numFmtId="2" fontId="3" fillId="15" borderId="10" xfId="0" applyNumberFormat="1" applyFont="1" applyFill="1" applyBorder="1"/>
    <xf numFmtId="168" fontId="1" fillId="0" borderId="0" xfId="0" applyNumberFormat="1" applyFont="1"/>
    <xf numFmtId="168" fontId="27" fillId="12" borderId="0" xfId="0" applyNumberFormat="1" applyFont="1" applyFill="1"/>
    <xf numFmtId="2" fontId="27" fillId="12" borderId="0" xfId="0" applyNumberFormat="1" applyFont="1" applyFill="1"/>
    <xf numFmtId="168" fontId="3" fillId="12" borderId="0" xfId="0" applyNumberFormat="1" applyFont="1" applyFill="1"/>
    <xf numFmtId="2" fontId="3" fillId="4" borderId="10" xfId="0" applyNumberFormat="1" applyFont="1" applyFill="1" applyBorder="1"/>
    <xf numFmtId="165" fontId="27" fillId="13" borderId="0" xfId="0" applyNumberFormat="1" applyFont="1" applyFill="1"/>
    <xf numFmtId="170" fontId="3" fillId="16" borderId="0" xfId="0" applyNumberFormat="1" applyFont="1" applyFill="1"/>
    <xf numFmtId="3" fontId="27" fillId="0" borderId="0" xfId="0" applyNumberFormat="1" applyFont="1"/>
    <xf numFmtId="2" fontId="3" fillId="17" borderId="10" xfId="0" applyNumberFormat="1" applyFont="1" applyFill="1" applyBorder="1"/>
    <xf numFmtId="2" fontId="3" fillId="17" borderId="0" xfId="0" applyNumberFormat="1" applyFont="1" applyFill="1"/>
    <xf numFmtId="2" fontId="3" fillId="14" borderId="10" xfId="0" applyNumberFormat="1" applyFont="1" applyFill="1" applyBorder="1"/>
    <xf numFmtId="0" fontId="27" fillId="12" borderId="0" xfId="0" applyFont="1" applyFill="1" applyAlignment="1">
      <alignment horizontal="right"/>
    </xf>
    <xf numFmtId="10" fontId="27" fillId="12" borderId="0" xfId="0" applyNumberFormat="1" applyFont="1" applyFill="1"/>
    <xf numFmtId="0" fontId="27" fillId="0" borderId="0" xfId="0" applyFont="1" applyAlignment="1">
      <alignment horizontal="right"/>
    </xf>
    <xf numFmtId="10" fontId="27" fillId="0" borderId="0" xfId="0" applyNumberFormat="1" applyFont="1"/>
    <xf numFmtId="49" fontId="3" fillId="0" borderId="0" xfId="0" applyNumberFormat="1" applyFont="1"/>
    <xf numFmtId="49" fontId="1" fillId="0" borderId="0" xfId="0" applyNumberFormat="1" applyFont="1"/>
    <xf numFmtId="0" fontId="27" fillId="12" borderId="0" xfId="0" applyFont="1" applyFill="1" applyAlignment="1">
      <alignment horizontal="center"/>
    </xf>
    <xf numFmtId="9" fontId="27" fillId="12" borderId="0" xfId="2" applyFont="1" applyFill="1" applyBorder="1" applyAlignment="1">
      <alignment horizontal="center"/>
    </xf>
    <xf numFmtId="4" fontId="1" fillId="0" borderId="0" xfId="0" quotePrefix="1" applyNumberFormat="1" applyFont="1"/>
    <xf numFmtId="4" fontId="3" fillId="17" borderId="0" xfId="0" quotePrefix="1" applyNumberFormat="1" applyFont="1" applyFill="1"/>
    <xf numFmtId="4" fontId="3" fillId="4" borderId="10" xfId="0" applyNumberFormat="1" applyFont="1" applyFill="1" applyBorder="1"/>
    <xf numFmtId="4" fontId="3" fillId="0" borderId="10" xfId="0" quotePrefix="1" applyNumberFormat="1" applyFont="1" applyBorder="1"/>
    <xf numFmtId="0" fontId="3" fillId="0" borderId="6" xfId="0" applyFont="1" applyBorder="1"/>
    <xf numFmtId="0" fontId="1" fillId="0" borderId="7" xfId="0" applyFont="1" applyBorder="1"/>
    <xf numFmtId="4" fontId="1" fillId="0" borderId="7" xfId="0" applyNumberFormat="1" applyFont="1" applyBorder="1"/>
    <xf numFmtId="4" fontId="3" fillId="0" borderId="8" xfId="0" applyNumberFormat="1" applyFont="1" applyBorder="1"/>
    <xf numFmtId="0" fontId="3" fillId="0" borderId="11" xfId="0" applyFont="1" applyBorder="1"/>
    <xf numFmtId="4" fontId="1" fillId="0" borderId="3" xfId="0" applyNumberFormat="1" applyFont="1" applyBorder="1"/>
    <xf numFmtId="4" fontId="3" fillId="0" borderId="12" xfId="0" applyNumberFormat="1" applyFont="1" applyBorder="1"/>
    <xf numFmtId="10" fontId="3" fillId="0" borderId="3" xfId="0" applyNumberFormat="1" applyFont="1" applyBorder="1"/>
    <xf numFmtId="0" fontId="31" fillId="0" borderId="0" xfId="0" applyFont="1"/>
    <xf numFmtId="0" fontId="31" fillId="12" borderId="0" xfId="0" applyFont="1" applyFill="1"/>
    <xf numFmtId="2" fontId="31" fillId="0" borderId="0" xfId="0" applyNumberFormat="1" applyFont="1"/>
    <xf numFmtId="0" fontId="31" fillId="13" borderId="0" xfId="0" applyFont="1" applyFill="1"/>
    <xf numFmtId="0" fontId="31" fillId="4" borderId="0" xfId="0" applyFont="1" applyFill="1"/>
    <xf numFmtId="0" fontId="32" fillId="0" borderId="0" xfId="0" applyFont="1"/>
    <xf numFmtId="171" fontId="31" fillId="12" borderId="0" xfId="0" applyNumberFormat="1" applyFont="1" applyFill="1"/>
    <xf numFmtId="0" fontId="31" fillId="0" borderId="0" xfId="0" quotePrefix="1" applyFont="1"/>
    <xf numFmtId="2" fontId="31" fillId="0" borderId="0" xfId="0" quotePrefix="1" applyNumberFormat="1" applyFont="1"/>
    <xf numFmtId="171" fontId="31" fillId="0" borderId="0" xfId="0" applyNumberFormat="1" applyFont="1"/>
    <xf numFmtId="1" fontId="31" fillId="0" borderId="0" xfId="0" applyNumberFormat="1" applyFont="1"/>
    <xf numFmtId="0" fontId="32" fillId="0" borderId="0" xfId="0" applyFont="1" applyAlignment="1">
      <alignment horizontal="right"/>
    </xf>
    <xf numFmtId="4" fontId="0" fillId="0" borderId="0" xfId="0" applyNumberFormat="1"/>
    <xf numFmtId="0" fontId="0" fillId="0" borderId="0" xfId="0" applyAlignment="1">
      <alignment vertical="center" wrapText="1" readingOrder="1"/>
    </xf>
    <xf numFmtId="0" fontId="0" fillId="0" borderId="0" xfId="0" applyAlignment="1">
      <alignment vertical="center" wrapText="1"/>
    </xf>
    <xf numFmtId="0" fontId="21" fillId="0" borderId="0" xfId="0" applyFont="1" applyAlignment="1">
      <alignment horizontal="center" vertical="center" wrapText="1"/>
    </xf>
    <xf numFmtId="0" fontId="33" fillId="18" borderId="0" xfId="0" applyFont="1" applyFill="1"/>
    <xf numFmtId="0" fontId="34" fillId="18" borderId="0" xfId="0" applyFont="1" applyFill="1"/>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xf>
    <xf numFmtId="4" fontId="0" fillId="0" borderId="13" xfId="0" applyNumberFormat="1" applyBorder="1"/>
    <xf numFmtId="4" fontId="0" fillId="0" borderId="0" xfId="0" applyNumberFormat="1" applyBorder="1"/>
    <xf numFmtId="4" fontId="0" fillId="0" borderId="14" xfId="0" applyNumberFormat="1" applyBorder="1"/>
    <xf numFmtId="0" fontId="0" fillId="0" borderId="0" xfId="0" applyAlignment="1">
      <alignment horizontal="left" indent="1"/>
    </xf>
    <xf numFmtId="3" fontId="0" fillId="0" borderId="0" xfId="0" applyNumberFormat="1" applyAlignment="1">
      <alignment horizontal="left" indent="1"/>
    </xf>
    <xf numFmtId="3" fontId="0" fillId="0" borderId="0" xfId="0" applyNumberFormat="1"/>
    <xf numFmtId="3" fontId="0" fillId="0" borderId="13" xfId="0" applyNumberFormat="1" applyBorder="1"/>
    <xf numFmtId="3" fontId="0" fillId="0" borderId="0" xfId="0" applyNumberFormat="1" applyBorder="1"/>
    <xf numFmtId="3" fontId="0" fillId="0" borderId="14" xfId="0" applyNumberFormat="1" applyBorder="1"/>
    <xf numFmtId="0" fontId="0" fillId="18" borderId="0" xfId="0" applyFill="1"/>
    <xf numFmtId="0" fontId="0" fillId="0" borderId="0" xfId="0" pivotButton="1"/>
    <xf numFmtId="0" fontId="0" fillId="0" borderId="0" xfId="0" pivotButton="1" applyAlignment="1">
      <alignment horizontal="center"/>
    </xf>
    <xf numFmtId="0" fontId="24" fillId="0" borderId="0" xfId="0" applyFont="1"/>
    <xf numFmtId="0" fontId="10" fillId="2" borderId="4" xfId="0" applyFont="1" applyFill="1" applyBorder="1" applyAlignment="1">
      <alignment horizontal="center"/>
    </xf>
    <xf numFmtId="0" fontId="0" fillId="0" borderId="4" xfId="0" applyBorder="1" applyAlignment="1">
      <alignment horizontal="center"/>
    </xf>
    <xf numFmtId="0" fontId="6" fillId="2" borderId="0" xfId="0" applyFont="1" applyFill="1" applyBorder="1" applyAlignment="1">
      <alignment horizontal="right"/>
    </xf>
    <xf numFmtId="0" fontId="6" fillId="2" borderId="4" xfId="0" applyFont="1" applyFill="1" applyBorder="1" applyAlignment="1">
      <alignment horizontal="center"/>
    </xf>
    <xf numFmtId="14" fontId="3" fillId="0" borderId="0" xfId="0" quotePrefix="1" applyNumberFormat="1" applyFont="1" applyAlignment="1">
      <alignment horizontal="right"/>
    </xf>
    <xf numFmtId="0" fontId="3" fillId="0" borderId="10" xfId="0" applyFont="1" applyBorder="1" applyAlignment="1">
      <alignment horizontal="right"/>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3" xfId="0" applyBorder="1" applyAlignment="1">
      <alignment horizontal="center" vertical="center" wrapText="1"/>
    </xf>
    <xf numFmtId="0" fontId="0" fillId="0" borderId="0" xfId="0" applyBorder="1" applyAlignment="1">
      <alignment horizontal="center"/>
    </xf>
    <xf numFmtId="0" fontId="0" fillId="0" borderId="14" xfId="0" applyBorder="1" applyAlignment="1">
      <alignment horizontal="center"/>
    </xf>
    <xf numFmtId="0" fontId="0" fillId="0" borderId="0" xfId="0" applyBorder="1" applyAlignment="1">
      <alignment horizontal="center" vertical="center" wrapText="1"/>
    </xf>
    <xf numFmtId="0" fontId="1" fillId="0" borderId="1" xfId="0" applyFont="1" applyFill="1" applyBorder="1" applyAlignment="1"/>
  </cellXfs>
  <cellStyles count="3">
    <cellStyle name="Currency" xfId="1" builtinId="4"/>
    <cellStyle name="Normal" xfId="0" builtinId="0"/>
    <cellStyle name="Percent" xfId="2" builtinId="5"/>
  </cellStyles>
  <dxfs count="21">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0" i="0" u="none" strike="noStrike" baseline="0">
                <a:solidFill>
                  <a:srgbClr val="000000"/>
                </a:solidFill>
                <a:latin typeface="Arial"/>
                <a:ea typeface="Arial"/>
                <a:cs typeface="Arial"/>
              </a:defRPr>
            </a:pPr>
            <a:r>
              <a:rPr lang="en-US"/>
              <a:t>Costs Per 100 Head for Different Feeding Rations and</a:t>
            </a:r>
          </a:p>
          <a:p>
            <a:pPr>
              <a:defRPr sz="2000" b="0" i="0" u="none" strike="noStrike" baseline="0">
                <a:solidFill>
                  <a:srgbClr val="000000"/>
                </a:solidFill>
                <a:latin typeface="Arial"/>
                <a:ea typeface="Arial"/>
                <a:cs typeface="Arial"/>
              </a:defRPr>
            </a:pPr>
            <a:r>
              <a:rPr lang="en-US"/>
              <a:t> Each Corn Variety </a:t>
            </a:r>
          </a:p>
        </c:rich>
      </c:tx>
      <c:layout>
        <c:manualLayout>
          <c:xMode val="edge"/>
          <c:yMode val="edge"/>
          <c:x val="0.1749585406301824"/>
          <c:y val="2.0361990950226245E-2"/>
        </c:manualLayout>
      </c:layout>
      <c:overlay val="0"/>
      <c:spPr>
        <a:noFill/>
        <a:ln w="25400">
          <a:noFill/>
        </a:ln>
      </c:spPr>
    </c:title>
    <c:autoTitleDeleted val="0"/>
    <c:plotArea>
      <c:layout>
        <c:manualLayout>
          <c:layoutTarget val="inner"/>
          <c:xMode val="edge"/>
          <c:yMode val="edge"/>
          <c:x val="8.5406301824212272E-2"/>
          <c:y val="0.17307692307692307"/>
          <c:w val="0.90132669983416258"/>
          <c:h val="0.67873303167420818"/>
        </c:manualLayout>
      </c:layout>
      <c:barChart>
        <c:barDir val="col"/>
        <c:grouping val="clustered"/>
        <c:varyColors val="0"/>
        <c:ser>
          <c:idx val="0"/>
          <c:order val="0"/>
          <c:tx>
            <c:strRef>
              <c:f>'Feed Tables'!$B$3</c:f>
              <c:strCache>
                <c:ptCount val="1"/>
                <c:pt idx="0">
                  <c:v>Open Pollinated</c:v>
                </c:pt>
              </c:strCache>
            </c:strRef>
          </c:tx>
          <c:spPr>
            <a:solidFill>
              <a:srgbClr val="9999FF"/>
            </a:solidFill>
            <a:ln w="12700">
              <a:solidFill>
                <a:srgbClr val="000000"/>
              </a:solidFill>
              <a:prstDash val="solid"/>
            </a:ln>
          </c:spPr>
          <c:invertIfNegative val="0"/>
          <c:cat>
            <c:strRef>
              <c:f>'Feed Tables'!$C$2:$F$2</c:f>
              <c:strCache>
                <c:ptCount val="4"/>
                <c:pt idx="0">
                  <c:v>Beef Finish</c:v>
                </c:pt>
                <c:pt idx="1">
                  <c:v>Lact Holstein Cow, @80lbs milk</c:v>
                </c:pt>
                <c:pt idx="2">
                  <c:v>Pig grower-1</c:v>
                </c:pt>
                <c:pt idx="3">
                  <c:v>Pig grower-2</c:v>
                </c:pt>
              </c:strCache>
            </c:strRef>
          </c:cat>
          <c:val>
            <c:numRef>
              <c:f>'Feed Tables'!$C$3:$F$3</c:f>
              <c:numCache>
                <c:formatCode>_("$"* #,##0.00_);_("$"* \(#,##0.00\);_("$"* "-"??_);_(@_)</c:formatCode>
                <c:ptCount val="4"/>
                <c:pt idx="0">
                  <c:v>193.92258374759155</c:v>
                </c:pt>
                <c:pt idx="1">
                  <c:v>249.18577043436812</c:v>
                </c:pt>
                <c:pt idx="2">
                  <c:v>39.322458618985571</c:v>
                </c:pt>
                <c:pt idx="3">
                  <c:v>66.612881189998191</c:v>
                </c:pt>
              </c:numCache>
            </c:numRef>
          </c:val>
          <c:extLst>
            <c:ext xmlns:c16="http://schemas.microsoft.com/office/drawing/2014/chart" uri="{C3380CC4-5D6E-409C-BE32-E72D297353CC}">
              <c16:uniqueId val="{00000000-3397-4349-BFDC-B507A7B53988}"/>
            </c:ext>
          </c:extLst>
        </c:ser>
        <c:ser>
          <c:idx val="1"/>
          <c:order val="1"/>
          <c:tx>
            <c:strRef>
              <c:f>'Feed Tables'!$B$4</c:f>
              <c:strCache>
                <c:ptCount val="1"/>
                <c:pt idx="0">
                  <c:v>Synthetic</c:v>
                </c:pt>
              </c:strCache>
            </c:strRef>
          </c:tx>
          <c:spPr>
            <a:solidFill>
              <a:srgbClr val="993366"/>
            </a:solidFill>
            <a:ln w="12700">
              <a:solidFill>
                <a:srgbClr val="000000"/>
              </a:solidFill>
              <a:prstDash val="solid"/>
            </a:ln>
          </c:spPr>
          <c:invertIfNegative val="0"/>
          <c:cat>
            <c:strRef>
              <c:f>'Feed Tables'!$C$2:$F$2</c:f>
              <c:strCache>
                <c:ptCount val="4"/>
                <c:pt idx="0">
                  <c:v>Beef Finish</c:v>
                </c:pt>
                <c:pt idx="1">
                  <c:v>Lact Holstein Cow, @80lbs milk</c:v>
                </c:pt>
                <c:pt idx="2">
                  <c:v>Pig grower-1</c:v>
                </c:pt>
                <c:pt idx="3">
                  <c:v>Pig grower-2</c:v>
                </c:pt>
              </c:strCache>
            </c:strRef>
          </c:cat>
          <c:val>
            <c:numRef>
              <c:f>'Feed Tables'!$C$4:$F$4</c:f>
              <c:numCache>
                <c:formatCode>_("$"* #,##0.00_);_("$"* \(#,##0.00\);_("$"* "-"??_);_(@_)</c:formatCode>
                <c:ptCount val="4"/>
                <c:pt idx="0">
                  <c:v>181.10556489760503</c:v>
                </c:pt>
                <c:pt idx="1">
                  <c:v>232.87981787950986</c:v>
                </c:pt>
                <c:pt idx="2">
                  <c:v>37.200218213642742</c:v>
                </c:pt>
                <c:pt idx="3">
                  <c:v>62.343398712755295</c:v>
                </c:pt>
              </c:numCache>
            </c:numRef>
          </c:val>
          <c:extLst>
            <c:ext xmlns:c16="http://schemas.microsoft.com/office/drawing/2014/chart" uri="{C3380CC4-5D6E-409C-BE32-E72D297353CC}">
              <c16:uniqueId val="{00000001-3397-4349-BFDC-B507A7B53988}"/>
            </c:ext>
          </c:extLst>
        </c:ser>
        <c:ser>
          <c:idx val="2"/>
          <c:order val="2"/>
          <c:tx>
            <c:strRef>
              <c:f>'Feed Tables'!$B$5</c:f>
              <c:strCache>
                <c:ptCount val="1"/>
                <c:pt idx="0">
                  <c:v>Hybrid Avg</c:v>
                </c:pt>
              </c:strCache>
            </c:strRef>
          </c:tx>
          <c:spPr>
            <a:solidFill>
              <a:srgbClr val="FFFFCC"/>
            </a:solidFill>
            <a:ln w="12700">
              <a:solidFill>
                <a:srgbClr val="000000"/>
              </a:solidFill>
              <a:prstDash val="solid"/>
            </a:ln>
          </c:spPr>
          <c:invertIfNegative val="0"/>
          <c:cat>
            <c:strRef>
              <c:f>'Feed Tables'!$C$2:$F$2</c:f>
              <c:strCache>
                <c:ptCount val="4"/>
                <c:pt idx="0">
                  <c:v>Beef Finish</c:v>
                </c:pt>
                <c:pt idx="1">
                  <c:v>Lact Holstein Cow, @80lbs milk</c:v>
                </c:pt>
                <c:pt idx="2">
                  <c:v>Pig grower-1</c:v>
                </c:pt>
                <c:pt idx="3">
                  <c:v>Pig grower-2</c:v>
                </c:pt>
              </c:strCache>
            </c:strRef>
          </c:cat>
          <c:val>
            <c:numRef>
              <c:f>'Feed Tables'!$C$5:$F$5</c:f>
              <c:numCache>
                <c:formatCode>_("$"* #,##0.00_);_("$"* \(#,##0.00\);_("$"* "-"??_);_(@_)</c:formatCode>
                <c:ptCount val="4"/>
                <c:pt idx="0">
                  <c:v>185.47430596756413</c:v>
                </c:pt>
                <c:pt idx="1">
                  <c:v>238.4377783885005</c:v>
                </c:pt>
                <c:pt idx="2">
                  <c:v>37.923593822874814</c:v>
                </c:pt>
                <c:pt idx="3">
                  <c:v>63.798671866685417</c:v>
                </c:pt>
              </c:numCache>
            </c:numRef>
          </c:val>
          <c:extLst>
            <c:ext xmlns:c16="http://schemas.microsoft.com/office/drawing/2014/chart" uri="{C3380CC4-5D6E-409C-BE32-E72D297353CC}">
              <c16:uniqueId val="{00000002-3397-4349-BFDC-B507A7B53988}"/>
            </c:ext>
          </c:extLst>
        </c:ser>
        <c:dLbls>
          <c:showLegendKey val="0"/>
          <c:showVal val="0"/>
          <c:showCatName val="0"/>
          <c:showSerName val="0"/>
          <c:showPercent val="0"/>
          <c:showBubbleSize val="0"/>
        </c:dLbls>
        <c:gapWidth val="150"/>
        <c:axId val="774246911"/>
        <c:axId val="1"/>
      </c:barChart>
      <c:catAx>
        <c:axId val="7742469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774246911"/>
        <c:crosses val="autoZero"/>
        <c:crossBetween val="between"/>
        <c:majorUnit val="25"/>
      </c:valAx>
      <c:spPr>
        <a:noFill/>
        <a:ln w="12700">
          <a:solidFill>
            <a:srgbClr val="808080"/>
          </a:solidFill>
          <a:prstDash val="solid"/>
        </a:ln>
      </c:spPr>
    </c:plotArea>
    <c:legend>
      <c:legendPos val="b"/>
      <c:layout>
        <c:manualLayout>
          <c:xMode val="edge"/>
          <c:yMode val="edge"/>
          <c:x val="0.23217247097844113"/>
          <c:y val="0.94570135746606343"/>
          <c:w val="0.57462686567164178"/>
          <c:h val="4.6380090497737558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4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100" b="0" i="0" u="none" strike="noStrike" baseline="0">
                <a:solidFill>
                  <a:srgbClr val="000000"/>
                </a:solidFill>
                <a:latin typeface="Arial"/>
                <a:ea typeface="Arial"/>
                <a:cs typeface="Arial"/>
              </a:defRPr>
            </a:pPr>
            <a:r>
              <a:rPr lang="en-US"/>
              <a:t>Costs of Grain Per 100 Head Per Year for </a:t>
            </a:r>
          </a:p>
          <a:p>
            <a:pPr>
              <a:defRPr sz="2100" b="0" i="0" u="none" strike="noStrike" baseline="0">
                <a:solidFill>
                  <a:srgbClr val="000000"/>
                </a:solidFill>
                <a:latin typeface="Arial"/>
                <a:ea typeface="Arial"/>
                <a:cs typeface="Arial"/>
              </a:defRPr>
            </a:pPr>
            <a:r>
              <a:rPr lang="en-US"/>
              <a:t>Different Feeding Rations and Each Type of Corn Variety</a:t>
            </a:r>
          </a:p>
        </c:rich>
      </c:tx>
      <c:layout>
        <c:manualLayout>
          <c:xMode val="edge"/>
          <c:yMode val="edge"/>
          <c:x val="0.12764158918005072"/>
          <c:y val="0"/>
        </c:manualLayout>
      </c:layout>
      <c:overlay val="0"/>
      <c:spPr>
        <a:noFill/>
        <a:ln w="25400">
          <a:noFill/>
        </a:ln>
      </c:spPr>
    </c:title>
    <c:autoTitleDeleted val="0"/>
    <c:plotArea>
      <c:layout>
        <c:manualLayout>
          <c:layoutTarget val="inner"/>
          <c:xMode val="edge"/>
          <c:yMode val="edge"/>
          <c:x val="9.3829247675401545E-2"/>
          <c:y val="0.25600000000000001"/>
          <c:w val="0.89518174133558748"/>
          <c:h val="0.60228571428571431"/>
        </c:manualLayout>
      </c:layout>
      <c:barChart>
        <c:barDir val="col"/>
        <c:grouping val="clustered"/>
        <c:varyColors val="0"/>
        <c:ser>
          <c:idx val="0"/>
          <c:order val="0"/>
          <c:tx>
            <c:strRef>
              <c:f>'Feed Tables'!$H$3</c:f>
              <c:strCache>
                <c:ptCount val="1"/>
                <c:pt idx="0">
                  <c:v>Open Pollinated</c:v>
                </c:pt>
              </c:strCache>
            </c:strRef>
          </c:tx>
          <c:spPr>
            <a:solidFill>
              <a:srgbClr val="9999FF"/>
            </a:solidFill>
            <a:ln w="12700">
              <a:solidFill>
                <a:srgbClr val="000000"/>
              </a:solidFill>
              <a:prstDash val="solid"/>
            </a:ln>
          </c:spPr>
          <c:invertIfNegative val="0"/>
          <c:cat>
            <c:strRef>
              <c:f>'Feed Tables'!$I$2:$L$2</c:f>
              <c:strCache>
                <c:ptCount val="4"/>
                <c:pt idx="0">
                  <c:v>Beef Finish</c:v>
                </c:pt>
                <c:pt idx="1">
                  <c:v>Lact Holstein Cow, @80lbs milk</c:v>
                </c:pt>
                <c:pt idx="2">
                  <c:v>Pig grower-1</c:v>
                </c:pt>
                <c:pt idx="3">
                  <c:v>Pig grower-2</c:v>
                </c:pt>
              </c:strCache>
            </c:strRef>
          </c:cat>
          <c:val>
            <c:numRef>
              <c:f>'Feed Tables'!$I$3:$L$3</c:f>
              <c:numCache>
                <c:formatCode>_("$"* #,##0.00_);_("$"* \(#,##0.00\);_("$"* "-"??_);_(@_)</c:formatCode>
                <c:ptCount val="4"/>
                <c:pt idx="0">
                  <c:v>70830.223713807805</c:v>
                </c:pt>
                <c:pt idx="1">
                  <c:v>91015.102651152964</c:v>
                </c:pt>
                <c:pt idx="2">
                  <c:v>14362.528010584479</c:v>
                </c:pt>
                <c:pt idx="3">
                  <c:v>24330.354854646841</c:v>
                </c:pt>
              </c:numCache>
            </c:numRef>
          </c:val>
          <c:extLst>
            <c:ext xmlns:c16="http://schemas.microsoft.com/office/drawing/2014/chart" uri="{C3380CC4-5D6E-409C-BE32-E72D297353CC}">
              <c16:uniqueId val="{00000000-E0F3-4050-A8E2-6A540775A78A}"/>
            </c:ext>
          </c:extLst>
        </c:ser>
        <c:ser>
          <c:idx val="1"/>
          <c:order val="1"/>
          <c:tx>
            <c:strRef>
              <c:f>'Feed Tables'!$H$4</c:f>
              <c:strCache>
                <c:ptCount val="1"/>
                <c:pt idx="0">
                  <c:v>Synthetic</c:v>
                </c:pt>
              </c:strCache>
            </c:strRef>
          </c:tx>
          <c:spPr>
            <a:solidFill>
              <a:srgbClr val="993366"/>
            </a:solidFill>
            <a:ln w="12700">
              <a:solidFill>
                <a:srgbClr val="000000"/>
              </a:solidFill>
              <a:prstDash val="solid"/>
            </a:ln>
          </c:spPr>
          <c:invertIfNegative val="0"/>
          <c:cat>
            <c:strRef>
              <c:f>'Feed Tables'!$I$2:$L$2</c:f>
              <c:strCache>
                <c:ptCount val="4"/>
                <c:pt idx="0">
                  <c:v>Beef Finish</c:v>
                </c:pt>
                <c:pt idx="1">
                  <c:v>Lact Holstein Cow, @80lbs milk</c:v>
                </c:pt>
                <c:pt idx="2">
                  <c:v>Pig grower-1</c:v>
                </c:pt>
                <c:pt idx="3">
                  <c:v>Pig grower-2</c:v>
                </c:pt>
              </c:strCache>
            </c:strRef>
          </c:cat>
          <c:val>
            <c:numRef>
              <c:f>'Feed Tables'!$I$4:$L$4</c:f>
              <c:numCache>
                <c:formatCode>_("$"* #,##0.00_);_("$"* \(#,##0.00\);_("$"* "-"??_);_(@_)</c:formatCode>
                <c:ptCount val="4"/>
                <c:pt idx="0">
                  <c:v>66148.807578850232</c:v>
                </c:pt>
                <c:pt idx="1">
                  <c:v>85059.353480490972</c:v>
                </c:pt>
                <c:pt idx="2">
                  <c:v>13587.379702533011</c:v>
                </c:pt>
                <c:pt idx="3">
                  <c:v>22770.926379833872</c:v>
                </c:pt>
              </c:numCache>
            </c:numRef>
          </c:val>
          <c:extLst>
            <c:ext xmlns:c16="http://schemas.microsoft.com/office/drawing/2014/chart" uri="{C3380CC4-5D6E-409C-BE32-E72D297353CC}">
              <c16:uniqueId val="{00000001-E0F3-4050-A8E2-6A540775A78A}"/>
            </c:ext>
          </c:extLst>
        </c:ser>
        <c:ser>
          <c:idx val="2"/>
          <c:order val="2"/>
          <c:tx>
            <c:strRef>
              <c:f>'Feed Tables'!$H$5</c:f>
              <c:strCache>
                <c:ptCount val="1"/>
                <c:pt idx="0">
                  <c:v>Hybrid Avg</c:v>
                </c:pt>
              </c:strCache>
            </c:strRef>
          </c:tx>
          <c:spPr>
            <a:solidFill>
              <a:srgbClr val="FFFFCC"/>
            </a:solidFill>
            <a:ln w="12700">
              <a:solidFill>
                <a:srgbClr val="000000"/>
              </a:solidFill>
              <a:prstDash val="solid"/>
            </a:ln>
          </c:spPr>
          <c:invertIfNegative val="0"/>
          <c:cat>
            <c:strRef>
              <c:f>'Feed Tables'!$I$2:$L$2</c:f>
              <c:strCache>
                <c:ptCount val="4"/>
                <c:pt idx="0">
                  <c:v>Beef Finish</c:v>
                </c:pt>
                <c:pt idx="1">
                  <c:v>Lact Holstein Cow, @80lbs milk</c:v>
                </c:pt>
                <c:pt idx="2">
                  <c:v>Pig grower-1</c:v>
                </c:pt>
                <c:pt idx="3">
                  <c:v>Pig grower-2</c:v>
                </c:pt>
              </c:strCache>
            </c:strRef>
          </c:cat>
          <c:val>
            <c:numRef>
              <c:f>'Feed Tables'!$I$5:$L$5</c:f>
              <c:numCache>
                <c:formatCode>_("$"* #,##0.00_);_("$"* \(#,##0.00\);_("$"* "-"??_);_(@_)</c:formatCode>
                <c:ptCount val="4"/>
                <c:pt idx="0">
                  <c:v>67744.490254652803</c:v>
                </c:pt>
                <c:pt idx="1">
                  <c:v>87089.398556399814</c:v>
                </c:pt>
                <c:pt idx="2">
                  <c:v>13851.592643805026</c:v>
                </c:pt>
                <c:pt idx="3">
                  <c:v>23302.464899306848</c:v>
                </c:pt>
              </c:numCache>
            </c:numRef>
          </c:val>
          <c:extLst>
            <c:ext xmlns:c16="http://schemas.microsoft.com/office/drawing/2014/chart" uri="{C3380CC4-5D6E-409C-BE32-E72D297353CC}">
              <c16:uniqueId val="{00000002-E0F3-4050-A8E2-6A540775A78A}"/>
            </c:ext>
          </c:extLst>
        </c:ser>
        <c:dLbls>
          <c:showLegendKey val="0"/>
          <c:showVal val="0"/>
          <c:showCatName val="0"/>
          <c:showSerName val="0"/>
          <c:showPercent val="0"/>
          <c:showBubbleSize val="0"/>
        </c:dLbls>
        <c:gapWidth val="150"/>
        <c:axId val="774248511"/>
        <c:axId val="1"/>
      </c:barChart>
      <c:catAx>
        <c:axId val="7742485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_(\$* #,##0_);_(\$* \(#,##0\);_(\$* &quot;-&quot;??_);_(@_)"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74248511"/>
        <c:crosses val="autoZero"/>
        <c:crossBetween val="between"/>
      </c:valAx>
      <c:spPr>
        <a:noFill/>
        <a:ln w="12700">
          <a:solidFill>
            <a:srgbClr val="808080"/>
          </a:solidFill>
          <a:prstDash val="solid"/>
        </a:ln>
      </c:spPr>
    </c:plotArea>
    <c:legend>
      <c:legendPos val="b"/>
      <c:layout>
        <c:manualLayout>
          <c:xMode val="edge"/>
          <c:yMode val="edge"/>
          <c:x val="0.26289095519864758"/>
          <c:y val="0.95199999999999996"/>
          <c:w val="0.5409974640743872"/>
          <c:h val="3.8857142857142854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2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81" workbookViewId="0" zoomToFit="1"/>
  </sheetViews>
  <pageMargins left="0.43" right="0.39" top="0.53" bottom="0.47" header="0.5" footer="0.5"/>
  <pageSetup orientation="landscape" horizontalDpi="1200" verticalDpi="12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82" workbookViewId="0" zoomToFit="1"/>
  </sheetViews>
  <pageMargins left="0.52" right="0.49" top="0.56000000000000005" bottom="0.52" header="0.5" footer="0.5"/>
  <pageSetup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43815</xdr:colOff>
      <xdr:row>0</xdr:row>
      <xdr:rowOff>41910</xdr:rowOff>
    </xdr:from>
    <xdr:to>
      <xdr:col>3</xdr:col>
      <xdr:colOff>140970</xdr:colOff>
      <xdr:row>5</xdr:row>
      <xdr:rowOff>19782</xdr:rowOff>
    </xdr:to>
    <xdr:pic>
      <xdr:nvPicPr>
        <xdr:cNvPr id="2" name="Picture 2" descr="OSU Extension">
          <a:extLst>
            <a:ext uri="{FF2B5EF4-FFF2-40B4-BE49-F238E27FC236}">
              <a16:creationId xmlns:a16="http://schemas.microsoft.com/office/drawing/2014/main" id="{DD3A6839-EE10-4ED9-A398-AF4C6119B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 y="41910"/>
          <a:ext cx="1925955" cy="816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28576</xdr:rowOff>
    </xdr:from>
    <xdr:to>
      <xdr:col>14</xdr:col>
      <xdr:colOff>45719</xdr:colOff>
      <xdr:row>4</xdr:row>
      <xdr:rowOff>97155</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428FE6F3-5778-4CBF-BB00-382B1390283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440056"/>
              <a:ext cx="10728959" cy="4190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absoluteAnchor>
    <xdr:pos x="0" y="0"/>
    <xdr:ext cx="9181630" cy="6735704"/>
    <xdr:graphicFrame macro="">
      <xdr:nvGraphicFramePr>
        <xdr:cNvPr id="2" name="Chart 1">
          <a:extLst>
            <a:ext uri="{FF2B5EF4-FFF2-40B4-BE49-F238E27FC236}">
              <a16:creationId xmlns:a16="http://schemas.microsoft.com/office/drawing/2014/main" id="{C4FFA980-BD2C-4C77-82E5-6CFB90C6DF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004610" cy="6653561"/>
    <xdr:graphicFrame macro="">
      <xdr:nvGraphicFramePr>
        <xdr:cNvPr id="2" name="Chart 1">
          <a:extLst>
            <a:ext uri="{FF2B5EF4-FFF2-40B4-BE49-F238E27FC236}">
              <a16:creationId xmlns:a16="http://schemas.microsoft.com/office/drawing/2014/main" id="{A74167C5-BA0C-4EF2-B57D-529AA847B56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lena/Ohio%20Cor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cons"/>
      <sheetName val="machinery costs"/>
      <sheetName val="Quick Stats"/>
    </sheetNames>
    <sheetDataSet>
      <sheetData sheetId="0"/>
      <sheetData sheetId="1">
        <row r="13">
          <cell r="N13">
            <v>31.31565376581548</v>
          </cell>
        </row>
        <row r="14">
          <cell r="M14">
            <v>87.717118322111517</v>
          </cell>
        </row>
        <row r="15">
          <cell r="P15">
            <v>24.700500000000005</v>
          </cell>
        </row>
      </sheetData>
      <sheetData sheetId="2"/>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Elena/USDACornCostRetur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Kansas City, MO" refreshedDate="45189.599999537037" createdVersion="6" refreshedVersion="8" minRefreshableVersion="3" recordCount="5098" xr:uid="{4EC165C3-4705-44D4-8D95-E08FD31EF7E0}">
  <cacheSource type="worksheet">
    <worksheetSource name="Corn" r:id="rId2"/>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7">
        <s v="Primary product, grain"/>
        <s v="Secondary product, silage"/>
        <s v="Total, gross value of production"/>
        <s v="Seed"/>
        <s v="Fertilizer ¹ "/>
        <s v="Chemicals"/>
        <s v="Custom services ² "/>
        <s v="Fuel, lube, and electricity"/>
        <s v="Repairs"/>
        <s v="Purchased irrigation water"/>
        <s v="Interest on operating capital"/>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7">
        <s v="U.S. total"/>
        <s v="Heartland"/>
        <s v="Northern Crescent"/>
        <s v="Northern Great Plains"/>
        <s v="Prairie Gateway"/>
        <s v="Eastern Uplands"/>
        <s v="Southern Seaboard"/>
      </sharedItems>
    </cacheField>
    <cacheField name="Country" numFmtId="0">
      <sharedItems/>
    </cacheField>
    <cacheField name="Year" numFmtId="0">
      <sharedItems containsSemiMixedTypes="0" containsString="0" containsNumber="1" containsInteger="1" minValue="1996" maxValue="2022" count="27">
        <n v="1996"/>
        <n v="1997"/>
        <n v="1998"/>
        <n v="1999"/>
        <n v="2000"/>
        <n v="2001"/>
        <n v="2002"/>
        <n v="2003"/>
        <n v="2004"/>
        <n v="2005"/>
        <n v="2006"/>
        <n v="2007"/>
        <n v="2008"/>
        <n v="2009"/>
        <n v="2010"/>
        <n v="2011"/>
        <n v="2012"/>
        <n v="2013"/>
        <n v="2014"/>
        <n v="2015"/>
        <n v="2016"/>
        <n v="2017"/>
        <n v="2018"/>
        <n v="2019"/>
        <n v="2020"/>
        <n v="2021"/>
        <n v="2022"/>
      </sharedItems>
    </cacheField>
    <cacheField name="Value" numFmtId="0">
      <sharedItems containsSemiMixedTypes="0" containsString="0" containsNumber="1" minValue="-187.78" maxValue="1306.46"/>
    </cacheField>
    <cacheField name="Survey base year" numFmtId="0">
      <sharedItems count="6">
        <s v="Base survey of 1996"/>
        <s v="Base survey of 2001"/>
        <s v="Base survey of 2005"/>
        <s v="Base survey of 2010"/>
        <s v="Base survey of 2016"/>
        <s v="Base survey of 2021"/>
      </sharedItems>
    </cacheField>
    <cacheField name="Note" numFmtId="0">
      <sharedItems count="3">
        <s v=""/>
        <s v="¹Cost of commercial fertilizers, soil conditioners, and manure."/>
        <s v="²Cost of custom operations, technical services, and commercial drying."/>
      </sharedItems>
    </cacheField>
  </cacheFields>
  <extLst>
    <ext xmlns:x14="http://schemas.microsoft.com/office/spreadsheetml/2009/9/main" uri="{725AE2AE-9491-48be-B2B4-4EB974FC3084}">
      <x14:pivotCacheDefinition pivotCacheId="6029166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98">
  <r>
    <s v="Corn"/>
    <x v="0"/>
    <s v="Primary product, grain"/>
    <x v="0"/>
    <s v="dollars per planted acre"/>
    <s v="No specific size"/>
    <x v="0"/>
    <s v="United States"/>
    <x v="0"/>
    <n v="366.46"/>
    <x v="0"/>
    <x v="0"/>
  </r>
  <r>
    <s v="Corn"/>
    <x v="0"/>
    <s v="Primary product, grain"/>
    <x v="0"/>
    <s v="dollars per planted acre"/>
    <s v="No specific size"/>
    <x v="0"/>
    <s v="United States"/>
    <x v="1"/>
    <n v="327.60000000000002"/>
    <x v="0"/>
    <x v="0"/>
  </r>
  <r>
    <s v="Corn"/>
    <x v="0"/>
    <s v="Primary product, grain"/>
    <x v="0"/>
    <s v="dollars per planted acre"/>
    <s v="No specific size"/>
    <x v="0"/>
    <s v="United States"/>
    <x v="2"/>
    <n v="259.76"/>
    <x v="0"/>
    <x v="0"/>
  </r>
  <r>
    <s v="Corn"/>
    <x v="0"/>
    <s v="Primary product, grain"/>
    <x v="0"/>
    <s v="dollars per planted acre"/>
    <s v="No specific size"/>
    <x v="0"/>
    <s v="United States"/>
    <x v="3"/>
    <n v="228.15"/>
    <x v="0"/>
    <x v="0"/>
  </r>
  <r>
    <s v="Corn"/>
    <x v="0"/>
    <s v="Primary product, grain"/>
    <x v="0"/>
    <s v="dollars per planted acre"/>
    <s v="No specific size"/>
    <x v="0"/>
    <s v="United States"/>
    <x v="4"/>
    <n v="244.26"/>
    <x v="0"/>
    <x v="0"/>
  </r>
  <r>
    <s v="Corn"/>
    <x v="0"/>
    <s v="Primary product, grain"/>
    <x v="0"/>
    <s v="dollars per planted acre"/>
    <s v="No specific size"/>
    <x v="0"/>
    <s v="United States"/>
    <x v="5"/>
    <n v="264.95999999999998"/>
    <x v="1"/>
    <x v="0"/>
  </r>
  <r>
    <s v="Corn"/>
    <x v="0"/>
    <s v="Primary product, grain"/>
    <x v="0"/>
    <s v="dollars per planted acre"/>
    <s v="No specific size"/>
    <x v="0"/>
    <s v="United States"/>
    <x v="6"/>
    <n v="310.88"/>
    <x v="1"/>
    <x v="0"/>
  </r>
  <r>
    <s v="Corn"/>
    <x v="0"/>
    <s v="Primary product, grain"/>
    <x v="0"/>
    <s v="dollars per planted acre"/>
    <s v="No specific size"/>
    <x v="0"/>
    <s v="United States"/>
    <x v="7"/>
    <n v="317.37"/>
    <x v="1"/>
    <x v="0"/>
  </r>
  <r>
    <s v="Corn"/>
    <x v="0"/>
    <s v="Primary product, grain"/>
    <x v="0"/>
    <s v="dollars per planted acre"/>
    <s v="No specific size"/>
    <x v="0"/>
    <s v="United States"/>
    <x v="8"/>
    <n v="359.97"/>
    <x v="1"/>
    <x v="0"/>
  </r>
  <r>
    <s v="Corn"/>
    <x v="0"/>
    <s v="Primary product, grain"/>
    <x v="0"/>
    <s v="dollars per planted acre"/>
    <s v="No specific size"/>
    <x v="0"/>
    <s v="United States"/>
    <x v="9"/>
    <n v="259.26"/>
    <x v="2"/>
    <x v="0"/>
  </r>
  <r>
    <s v="Corn"/>
    <x v="0"/>
    <s v="Primary product, grain"/>
    <x v="0"/>
    <s v="dollars per planted acre"/>
    <s v="No specific size"/>
    <x v="0"/>
    <s v="United States"/>
    <x v="10"/>
    <n v="350.52"/>
    <x v="2"/>
    <x v="0"/>
  </r>
  <r>
    <s v="Corn"/>
    <x v="0"/>
    <s v="Primary product, grain"/>
    <x v="0"/>
    <s v="dollars per planted acre"/>
    <s v="No specific size"/>
    <x v="0"/>
    <s v="United States"/>
    <x v="11"/>
    <n v="467.61"/>
    <x v="2"/>
    <x v="0"/>
  </r>
  <r>
    <s v="Corn"/>
    <x v="0"/>
    <s v="Primary product, grain"/>
    <x v="0"/>
    <s v="dollars per planted acre"/>
    <s v="No specific size"/>
    <x v="0"/>
    <s v="United States"/>
    <x v="12"/>
    <n v="627.84"/>
    <x v="2"/>
    <x v="0"/>
  </r>
  <r>
    <s v="Corn"/>
    <x v="0"/>
    <s v="Primary product, grain"/>
    <x v="0"/>
    <s v="dollars per planted acre"/>
    <s v="No specific size"/>
    <x v="0"/>
    <s v="United States"/>
    <x v="13"/>
    <n v="560.04"/>
    <x v="2"/>
    <x v="0"/>
  </r>
  <r>
    <s v="Corn"/>
    <x v="0"/>
    <s v="Primary product, grain"/>
    <x v="0"/>
    <s v="dollars per planted acre"/>
    <s v="No specific size"/>
    <x v="0"/>
    <s v="United States"/>
    <x v="14"/>
    <n v="688.47"/>
    <x v="3"/>
    <x v="0"/>
  </r>
  <r>
    <s v="Corn"/>
    <x v="0"/>
    <s v="Primary product, grain"/>
    <x v="0"/>
    <s v="dollars per planted acre"/>
    <s v="No specific size"/>
    <x v="0"/>
    <s v="United States"/>
    <x v="15"/>
    <n v="836.58"/>
    <x v="3"/>
    <x v="0"/>
  </r>
  <r>
    <s v="Corn"/>
    <x v="0"/>
    <s v="Primary product, grain"/>
    <x v="0"/>
    <s v="dollars per planted acre"/>
    <s v="No specific size"/>
    <x v="0"/>
    <s v="United States"/>
    <x v="16"/>
    <n v="801.22"/>
    <x v="3"/>
    <x v="0"/>
  </r>
  <r>
    <s v="Corn"/>
    <x v="0"/>
    <s v="Primary product, grain"/>
    <x v="0"/>
    <s v="dollars per planted acre"/>
    <s v="No specific size"/>
    <x v="0"/>
    <s v="United States"/>
    <x v="17"/>
    <n v="719.16"/>
    <x v="3"/>
    <x v="0"/>
  </r>
  <r>
    <s v="Corn"/>
    <x v="0"/>
    <s v="Primary product, grain"/>
    <x v="0"/>
    <s v="dollars per planted acre"/>
    <s v="No specific size"/>
    <x v="0"/>
    <s v="United States"/>
    <x v="18"/>
    <n v="601.79999999999995"/>
    <x v="3"/>
    <x v="0"/>
  </r>
  <r>
    <s v="Corn"/>
    <x v="0"/>
    <s v="Primary product, grain"/>
    <x v="0"/>
    <s v="dollars per planted acre"/>
    <s v="No specific size"/>
    <x v="0"/>
    <s v="United States"/>
    <x v="19"/>
    <n v="611.22"/>
    <x v="3"/>
    <x v="0"/>
  </r>
  <r>
    <s v="Corn"/>
    <x v="0"/>
    <s v="Primary product, grain"/>
    <x v="0"/>
    <s v="dollars per planted acre"/>
    <s v="No specific size"/>
    <x v="0"/>
    <s v="United States"/>
    <x v="20"/>
    <n v="602.07000000000005"/>
    <x v="4"/>
    <x v="0"/>
  </r>
  <r>
    <s v="Corn"/>
    <x v="0"/>
    <s v="Primary product, grain"/>
    <x v="0"/>
    <s v="dollars per planted acre"/>
    <s v="No specific size"/>
    <x v="0"/>
    <s v="United States"/>
    <x v="21"/>
    <n v="598"/>
    <x v="4"/>
    <x v="0"/>
  </r>
  <r>
    <s v="Corn"/>
    <x v="0"/>
    <s v="Primary product, grain"/>
    <x v="0"/>
    <s v="dollars per planted acre"/>
    <s v="No specific size"/>
    <x v="0"/>
    <s v="United States"/>
    <x v="22"/>
    <n v="625.86"/>
    <x v="4"/>
    <x v="0"/>
  </r>
  <r>
    <s v="Corn"/>
    <x v="0"/>
    <s v="Primary product, grain"/>
    <x v="0"/>
    <s v="dollars per planted acre"/>
    <s v="No specific size"/>
    <x v="0"/>
    <s v="United States"/>
    <x v="23"/>
    <n v="662.59"/>
    <x v="4"/>
    <x v="0"/>
  </r>
  <r>
    <s v="Corn"/>
    <x v="0"/>
    <s v="Primary product, grain"/>
    <x v="0"/>
    <s v="dollars per planted acre"/>
    <s v="No specific size"/>
    <x v="0"/>
    <s v="United States"/>
    <x v="24"/>
    <n v="642.58000000000004"/>
    <x v="4"/>
    <x v="0"/>
  </r>
  <r>
    <s v="Corn"/>
    <x v="0"/>
    <s v="Primary product, grain"/>
    <x v="0"/>
    <s v="dollars per planted acre"/>
    <s v="No specific size"/>
    <x v="0"/>
    <s v="United States"/>
    <x v="25"/>
    <n v="942.01"/>
    <x v="5"/>
    <x v="0"/>
  </r>
  <r>
    <s v="Corn"/>
    <x v="0"/>
    <s v="Primary product, grain"/>
    <x v="0"/>
    <s v="dollars per planted acre"/>
    <s v="No specific size"/>
    <x v="0"/>
    <s v="United States"/>
    <x v="26"/>
    <n v="1171.01"/>
    <x v="5"/>
    <x v="0"/>
  </r>
  <r>
    <s v="Corn"/>
    <x v="0"/>
    <s v="Primary product, grain"/>
    <x v="0"/>
    <s v="dollars per planted acre"/>
    <s v="No specific size"/>
    <x v="1"/>
    <s v="United States"/>
    <x v="0"/>
    <n v="384.32"/>
    <x v="0"/>
    <x v="0"/>
  </r>
  <r>
    <s v="Corn"/>
    <x v="0"/>
    <s v="Primary product, grain"/>
    <x v="0"/>
    <s v="dollars per planted acre"/>
    <s v="No specific size"/>
    <x v="1"/>
    <s v="United States"/>
    <x v="1"/>
    <n v="340"/>
    <x v="0"/>
    <x v="0"/>
  </r>
  <r>
    <s v="Corn"/>
    <x v="0"/>
    <s v="Primary product, grain"/>
    <x v="0"/>
    <s v="dollars per planted acre"/>
    <s v="No specific size"/>
    <x v="1"/>
    <s v="United States"/>
    <x v="2"/>
    <n v="275.04000000000002"/>
    <x v="0"/>
    <x v="0"/>
  </r>
  <r>
    <s v="Corn"/>
    <x v="0"/>
    <s v="Primary product, grain"/>
    <x v="0"/>
    <s v="dollars per planted acre"/>
    <s v="No specific size"/>
    <x v="1"/>
    <s v="United States"/>
    <x v="3"/>
    <n v="235.47"/>
    <x v="0"/>
    <x v="0"/>
  </r>
  <r>
    <s v="Corn"/>
    <x v="0"/>
    <s v="Primary product, grain"/>
    <x v="0"/>
    <s v="dollars per planted acre"/>
    <s v="No specific size"/>
    <x v="1"/>
    <s v="United States"/>
    <x v="4"/>
    <n v="258.13"/>
    <x v="0"/>
    <x v="0"/>
  </r>
  <r>
    <s v="Corn"/>
    <x v="0"/>
    <s v="Primary product, grain"/>
    <x v="0"/>
    <s v="dollars per planted acre"/>
    <s v="No specific size"/>
    <x v="1"/>
    <s v="United States"/>
    <x v="5"/>
    <n v="271.8"/>
    <x v="1"/>
    <x v="0"/>
  </r>
  <r>
    <s v="Corn"/>
    <x v="0"/>
    <s v="Primary product, grain"/>
    <x v="0"/>
    <s v="dollars per planted acre"/>
    <s v="No specific size"/>
    <x v="1"/>
    <s v="United States"/>
    <x v="6"/>
    <n v="326.60000000000002"/>
    <x v="1"/>
    <x v="0"/>
  </r>
  <r>
    <s v="Corn"/>
    <x v="0"/>
    <s v="Primary product, grain"/>
    <x v="0"/>
    <s v="dollars per planted acre"/>
    <s v="No specific size"/>
    <x v="1"/>
    <s v="United States"/>
    <x v="7"/>
    <n v="329.7"/>
    <x v="1"/>
    <x v="0"/>
  </r>
  <r>
    <s v="Corn"/>
    <x v="0"/>
    <s v="Primary product, grain"/>
    <x v="0"/>
    <s v="dollars per planted acre"/>
    <s v="No specific size"/>
    <x v="1"/>
    <s v="United States"/>
    <x v="8"/>
    <n v="373.8"/>
    <x v="1"/>
    <x v="0"/>
  </r>
  <r>
    <s v="Corn"/>
    <x v="0"/>
    <s v="Primary product, grain"/>
    <x v="0"/>
    <s v="dollars per planted acre"/>
    <s v="No specific size"/>
    <x v="1"/>
    <s v="United States"/>
    <x v="9"/>
    <n v="266.76"/>
    <x v="2"/>
    <x v="0"/>
  </r>
  <r>
    <s v="Corn"/>
    <x v="0"/>
    <s v="Primary product, grain"/>
    <x v="0"/>
    <s v="dollars per planted acre"/>
    <s v="No specific size"/>
    <x v="1"/>
    <s v="United States"/>
    <x v="10"/>
    <n v="377.5"/>
    <x v="2"/>
    <x v="0"/>
  </r>
  <r>
    <s v="Corn"/>
    <x v="0"/>
    <s v="Primary product, grain"/>
    <x v="0"/>
    <s v="dollars per planted acre"/>
    <s v="No specific size"/>
    <x v="1"/>
    <s v="United States"/>
    <x v="11"/>
    <n v="500.65"/>
    <x v="2"/>
    <x v="0"/>
  </r>
  <r>
    <s v="Corn"/>
    <x v="0"/>
    <s v="Primary product, grain"/>
    <x v="0"/>
    <s v="dollars per planted acre"/>
    <s v="No specific size"/>
    <x v="1"/>
    <s v="United States"/>
    <x v="12"/>
    <n v="685.72"/>
    <x v="2"/>
    <x v="0"/>
  </r>
  <r>
    <s v="Corn"/>
    <x v="0"/>
    <s v="Primary product, grain"/>
    <x v="0"/>
    <s v="dollars per planted acre"/>
    <s v="No specific size"/>
    <x v="1"/>
    <s v="United States"/>
    <x v="13"/>
    <n v="606.48"/>
    <x v="2"/>
    <x v="0"/>
  </r>
  <r>
    <s v="Corn"/>
    <x v="0"/>
    <s v="Primary product, grain"/>
    <x v="0"/>
    <s v="dollars per planted acre"/>
    <s v="No specific size"/>
    <x v="1"/>
    <s v="United States"/>
    <x v="14"/>
    <n v="723.11"/>
    <x v="3"/>
    <x v="0"/>
  </r>
  <r>
    <s v="Corn"/>
    <x v="0"/>
    <s v="Primary product, grain"/>
    <x v="0"/>
    <s v="dollars per planted acre"/>
    <s v="No specific size"/>
    <x v="1"/>
    <s v="United States"/>
    <x v="15"/>
    <n v="883.5"/>
    <x v="3"/>
    <x v="0"/>
  </r>
  <r>
    <s v="Corn"/>
    <x v="0"/>
    <s v="Primary product, grain"/>
    <x v="0"/>
    <s v="dollars per planted acre"/>
    <s v="No specific size"/>
    <x v="1"/>
    <s v="United States"/>
    <x v="16"/>
    <n v="811.58"/>
    <x v="3"/>
    <x v="0"/>
  </r>
  <r>
    <s v="Corn"/>
    <x v="0"/>
    <s v="Primary product, grain"/>
    <x v="0"/>
    <s v="dollars per planted acre"/>
    <s v="No specific size"/>
    <x v="1"/>
    <s v="United States"/>
    <x v="17"/>
    <n v="757.35"/>
    <x v="3"/>
    <x v="0"/>
  </r>
  <r>
    <s v="Corn"/>
    <x v="0"/>
    <s v="Primary product, grain"/>
    <x v="0"/>
    <s v="dollars per planted acre"/>
    <s v="No specific size"/>
    <x v="1"/>
    <s v="United States"/>
    <x v="18"/>
    <n v="628.29"/>
    <x v="3"/>
    <x v="0"/>
  </r>
  <r>
    <s v="Corn"/>
    <x v="0"/>
    <s v="Primary product, grain"/>
    <x v="0"/>
    <s v="dollars per planted acre"/>
    <s v="No specific size"/>
    <x v="1"/>
    <s v="United States"/>
    <x v="19"/>
    <n v="633.36"/>
    <x v="3"/>
    <x v="0"/>
  </r>
  <r>
    <s v="Corn"/>
    <x v="0"/>
    <s v="Primary product, grain"/>
    <x v="0"/>
    <s v="dollars per planted acre"/>
    <s v="No specific size"/>
    <x v="1"/>
    <s v="United States"/>
    <x v="20"/>
    <n v="646.16"/>
    <x v="4"/>
    <x v="0"/>
  </r>
  <r>
    <s v="Corn"/>
    <x v="0"/>
    <s v="Primary product, grain"/>
    <x v="0"/>
    <s v="dollars per planted acre"/>
    <s v="No specific size"/>
    <x v="1"/>
    <s v="United States"/>
    <x v="21"/>
    <n v="646"/>
    <x v="4"/>
    <x v="0"/>
  </r>
  <r>
    <s v="Corn"/>
    <x v="0"/>
    <s v="Primary product, grain"/>
    <x v="0"/>
    <s v="dollars per planted acre"/>
    <s v="No specific size"/>
    <x v="1"/>
    <s v="United States"/>
    <x v="22"/>
    <n v="674.61"/>
    <x v="4"/>
    <x v="0"/>
  </r>
  <r>
    <s v="Corn"/>
    <x v="0"/>
    <s v="Primary product, grain"/>
    <x v="0"/>
    <s v="dollars per planted acre"/>
    <s v="No specific size"/>
    <x v="1"/>
    <s v="United States"/>
    <x v="23"/>
    <n v="714.4"/>
    <x v="4"/>
    <x v="0"/>
  </r>
  <r>
    <s v="Corn"/>
    <x v="0"/>
    <s v="Primary product, grain"/>
    <x v="0"/>
    <s v="dollars per planted acre"/>
    <s v="No specific size"/>
    <x v="1"/>
    <s v="United States"/>
    <x v="24"/>
    <n v="682.1"/>
    <x v="4"/>
    <x v="0"/>
  </r>
  <r>
    <s v="Corn"/>
    <x v="0"/>
    <s v="Primary product, grain"/>
    <x v="0"/>
    <s v="dollars per planted acre"/>
    <s v="No specific size"/>
    <x v="1"/>
    <s v="United States"/>
    <x v="25"/>
    <n v="1008.47"/>
    <x v="5"/>
    <x v="0"/>
  </r>
  <r>
    <s v="Corn"/>
    <x v="0"/>
    <s v="Primary product, grain"/>
    <x v="0"/>
    <s v="dollars per planted acre"/>
    <s v="No specific size"/>
    <x v="1"/>
    <s v="United States"/>
    <x v="26"/>
    <n v="1304.75"/>
    <x v="5"/>
    <x v="0"/>
  </r>
  <r>
    <s v="Corn"/>
    <x v="0"/>
    <s v="Primary product, grain"/>
    <x v="0"/>
    <s v="dollars per planted acre"/>
    <s v="No specific size"/>
    <x v="2"/>
    <s v="United States"/>
    <x v="0"/>
    <n v="281.93"/>
    <x v="0"/>
    <x v="0"/>
  </r>
  <r>
    <s v="Corn"/>
    <x v="0"/>
    <s v="Primary product, grain"/>
    <x v="0"/>
    <s v="dollars per planted acre"/>
    <s v="No specific size"/>
    <x v="2"/>
    <s v="United States"/>
    <x v="1"/>
    <n v="298.69"/>
    <x v="0"/>
    <x v="0"/>
  </r>
  <r>
    <s v="Corn"/>
    <x v="0"/>
    <s v="Primary product, grain"/>
    <x v="0"/>
    <s v="dollars per planted acre"/>
    <s v="No specific size"/>
    <x v="2"/>
    <s v="United States"/>
    <x v="2"/>
    <n v="236.25"/>
    <x v="0"/>
    <x v="0"/>
  </r>
  <r>
    <s v="Corn"/>
    <x v="0"/>
    <s v="Primary product, grain"/>
    <x v="0"/>
    <s v="dollars per planted acre"/>
    <s v="No specific size"/>
    <x v="2"/>
    <s v="United States"/>
    <x v="3"/>
    <n v="209.56"/>
    <x v="0"/>
    <x v="0"/>
  </r>
  <r>
    <s v="Corn"/>
    <x v="0"/>
    <s v="Primary product, grain"/>
    <x v="0"/>
    <s v="dollars per planted acre"/>
    <s v="No specific size"/>
    <x v="2"/>
    <s v="United States"/>
    <x v="4"/>
    <n v="230.21"/>
    <x v="0"/>
    <x v="0"/>
  </r>
  <r>
    <s v="Corn"/>
    <x v="0"/>
    <s v="Primary product, grain"/>
    <x v="0"/>
    <s v="dollars per planted acre"/>
    <s v="No specific size"/>
    <x v="2"/>
    <s v="United States"/>
    <x v="5"/>
    <n v="217.12"/>
    <x v="1"/>
    <x v="0"/>
  </r>
  <r>
    <s v="Corn"/>
    <x v="0"/>
    <s v="Primary product, grain"/>
    <x v="0"/>
    <s v="dollars per planted acre"/>
    <s v="No specific size"/>
    <x v="2"/>
    <s v="United States"/>
    <x v="6"/>
    <n v="294.64"/>
    <x v="1"/>
    <x v="0"/>
  </r>
  <r>
    <s v="Corn"/>
    <x v="0"/>
    <s v="Primary product, grain"/>
    <x v="0"/>
    <s v="dollars per planted acre"/>
    <s v="No specific size"/>
    <x v="2"/>
    <s v="United States"/>
    <x v="7"/>
    <n v="296.7"/>
    <x v="1"/>
    <x v="0"/>
  </r>
  <r>
    <s v="Corn"/>
    <x v="0"/>
    <s v="Primary product, grain"/>
    <x v="0"/>
    <s v="dollars per planted acre"/>
    <s v="No specific size"/>
    <x v="2"/>
    <s v="United States"/>
    <x v="8"/>
    <n v="315"/>
    <x v="1"/>
    <x v="0"/>
  </r>
  <r>
    <s v="Corn"/>
    <x v="0"/>
    <s v="Primary product, grain"/>
    <x v="0"/>
    <s v="dollars per planted acre"/>
    <s v="No specific size"/>
    <x v="2"/>
    <s v="United States"/>
    <x v="9"/>
    <n v="258.72000000000003"/>
    <x v="2"/>
    <x v="0"/>
  </r>
  <r>
    <s v="Corn"/>
    <x v="0"/>
    <s v="Primary product, grain"/>
    <x v="0"/>
    <s v="dollars per planted acre"/>
    <s v="No specific size"/>
    <x v="2"/>
    <s v="United States"/>
    <x v="10"/>
    <n v="265"/>
    <x v="2"/>
    <x v="0"/>
  </r>
  <r>
    <s v="Corn"/>
    <x v="0"/>
    <s v="Primary product, grain"/>
    <x v="0"/>
    <s v="dollars per planted acre"/>
    <s v="No specific size"/>
    <x v="2"/>
    <s v="United States"/>
    <x v="11"/>
    <n v="348.84"/>
    <x v="2"/>
    <x v="0"/>
  </r>
  <r>
    <s v="Corn"/>
    <x v="0"/>
    <s v="Primary product, grain"/>
    <x v="0"/>
    <s v="dollars per planted acre"/>
    <s v="No specific size"/>
    <x v="2"/>
    <s v="United States"/>
    <x v="12"/>
    <n v="473.8"/>
    <x v="2"/>
    <x v="0"/>
  </r>
  <r>
    <s v="Corn"/>
    <x v="0"/>
    <s v="Primary product, grain"/>
    <x v="0"/>
    <s v="dollars per planted acre"/>
    <s v="No specific size"/>
    <x v="2"/>
    <s v="United States"/>
    <x v="13"/>
    <n v="441.25"/>
    <x v="2"/>
    <x v="0"/>
  </r>
  <r>
    <s v="Corn"/>
    <x v="0"/>
    <s v="Primary product, grain"/>
    <x v="0"/>
    <s v="dollars per planted acre"/>
    <s v="No specific size"/>
    <x v="2"/>
    <s v="United States"/>
    <x v="14"/>
    <n v="692.64"/>
    <x v="3"/>
    <x v="0"/>
  </r>
  <r>
    <s v="Corn"/>
    <x v="0"/>
    <s v="Primary product, grain"/>
    <x v="0"/>
    <s v="dollars per planted acre"/>
    <s v="No specific size"/>
    <x v="2"/>
    <s v="United States"/>
    <x v="15"/>
    <n v="862.71"/>
    <x v="3"/>
    <x v="0"/>
  </r>
  <r>
    <s v="Corn"/>
    <x v="0"/>
    <s v="Primary product, grain"/>
    <x v="0"/>
    <s v="dollars per planted acre"/>
    <s v="No specific size"/>
    <x v="2"/>
    <s v="United States"/>
    <x v="16"/>
    <n v="877.5"/>
    <x v="3"/>
    <x v="0"/>
  </r>
  <r>
    <s v="Corn"/>
    <x v="0"/>
    <s v="Primary product, grain"/>
    <x v="0"/>
    <s v="dollars per planted acre"/>
    <s v="No specific size"/>
    <x v="2"/>
    <s v="United States"/>
    <x v="17"/>
    <n v="671.79"/>
    <x v="3"/>
    <x v="0"/>
  </r>
  <r>
    <s v="Corn"/>
    <x v="0"/>
    <s v="Primary product, grain"/>
    <x v="0"/>
    <s v="dollars per planted acre"/>
    <s v="No specific size"/>
    <x v="2"/>
    <s v="United States"/>
    <x v="18"/>
    <n v="558.48"/>
    <x v="3"/>
    <x v="0"/>
  </r>
  <r>
    <s v="Corn"/>
    <x v="0"/>
    <s v="Primary product, grain"/>
    <x v="0"/>
    <s v="dollars per planted acre"/>
    <s v="No specific size"/>
    <x v="2"/>
    <s v="United States"/>
    <x v="19"/>
    <n v="573.54"/>
    <x v="3"/>
    <x v="0"/>
  </r>
  <r>
    <s v="Corn"/>
    <x v="0"/>
    <s v="Primary product, grain"/>
    <x v="0"/>
    <s v="dollars per planted acre"/>
    <s v="No specific size"/>
    <x v="2"/>
    <s v="United States"/>
    <x v="20"/>
    <n v="574.6"/>
    <x v="4"/>
    <x v="0"/>
  </r>
  <r>
    <s v="Corn"/>
    <x v="0"/>
    <s v="Primary product, grain"/>
    <x v="0"/>
    <s v="dollars per planted acre"/>
    <s v="No specific size"/>
    <x v="2"/>
    <s v="United States"/>
    <x v="21"/>
    <n v="596.49"/>
    <x v="4"/>
    <x v="0"/>
  </r>
  <r>
    <s v="Corn"/>
    <x v="0"/>
    <s v="Primary product, grain"/>
    <x v="0"/>
    <s v="dollars per planted acre"/>
    <s v="No specific size"/>
    <x v="2"/>
    <s v="United States"/>
    <x v="22"/>
    <n v="608.96"/>
    <x v="4"/>
    <x v="0"/>
  </r>
  <r>
    <s v="Corn"/>
    <x v="0"/>
    <s v="Primary product, grain"/>
    <x v="0"/>
    <s v="dollars per planted acre"/>
    <s v="No specific size"/>
    <x v="2"/>
    <s v="United States"/>
    <x v="23"/>
    <n v="657.36"/>
    <x v="4"/>
    <x v="0"/>
  </r>
  <r>
    <s v="Corn"/>
    <x v="0"/>
    <s v="Primary product, grain"/>
    <x v="0"/>
    <s v="dollars per planted acre"/>
    <s v="No specific size"/>
    <x v="2"/>
    <s v="United States"/>
    <x v="24"/>
    <n v="627.79999999999995"/>
    <x v="4"/>
    <x v="0"/>
  </r>
  <r>
    <s v="Corn"/>
    <x v="0"/>
    <s v="Primary product, grain"/>
    <x v="0"/>
    <s v="dollars per planted acre"/>
    <s v="No specific size"/>
    <x v="2"/>
    <s v="United States"/>
    <x v="25"/>
    <n v="925.68"/>
    <x v="5"/>
    <x v="0"/>
  </r>
  <r>
    <s v="Corn"/>
    <x v="0"/>
    <s v="Primary product, grain"/>
    <x v="0"/>
    <s v="dollars per planted acre"/>
    <s v="No specific size"/>
    <x v="2"/>
    <s v="United States"/>
    <x v="26"/>
    <n v="1074.1600000000001"/>
    <x v="5"/>
    <x v="0"/>
  </r>
  <r>
    <s v="Corn"/>
    <x v="0"/>
    <s v="Primary product, grain"/>
    <x v="0"/>
    <s v="dollars per planted acre"/>
    <s v="No specific size"/>
    <x v="3"/>
    <s v="United States"/>
    <x v="0"/>
    <n v="265.42"/>
    <x v="0"/>
    <x v="0"/>
  </r>
  <r>
    <s v="Corn"/>
    <x v="0"/>
    <s v="Primary product, grain"/>
    <x v="0"/>
    <s v="dollars per planted acre"/>
    <s v="No specific size"/>
    <x v="3"/>
    <s v="United States"/>
    <x v="1"/>
    <n v="228.48"/>
    <x v="0"/>
    <x v="0"/>
  </r>
  <r>
    <s v="Corn"/>
    <x v="0"/>
    <s v="Primary product, grain"/>
    <x v="0"/>
    <s v="dollars per planted acre"/>
    <s v="No specific size"/>
    <x v="3"/>
    <s v="United States"/>
    <x v="2"/>
    <n v="195.36"/>
    <x v="0"/>
    <x v="0"/>
  </r>
  <r>
    <s v="Corn"/>
    <x v="0"/>
    <s v="Primary product, grain"/>
    <x v="0"/>
    <s v="dollars per planted acre"/>
    <s v="No specific size"/>
    <x v="3"/>
    <s v="United States"/>
    <x v="3"/>
    <n v="162.75"/>
    <x v="0"/>
    <x v="0"/>
  </r>
  <r>
    <s v="Corn"/>
    <x v="0"/>
    <s v="Primary product, grain"/>
    <x v="0"/>
    <s v="dollars per planted acre"/>
    <s v="No specific size"/>
    <x v="3"/>
    <s v="United States"/>
    <x v="4"/>
    <n v="161.02000000000001"/>
    <x v="0"/>
    <x v="0"/>
  </r>
  <r>
    <s v="Corn"/>
    <x v="0"/>
    <s v="Primary product, grain"/>
    <x v="0"/>
    <s v="dollars per planted acre"/>
    <s v="No specific size"/>
    <x v="3"/>
    <s v="United States"/>
    <x v="5"/>
    <n v="192.03"/>
    <x v="1"/>
    <x v="0"/>
  </r>
  <r>
    <s v="Corn"/>
    <x v="0"/>
    <s v="Primary product, grain"/>
    <x v="0"/>
    <s v="dollars per planted acre"/>
    <s v="No specific size"/>
    <x v="3"/>
    <s v="United States"/>
    <x v="6"/>
    <n v="211.85"/>
    <x v="1"/>
    <x v="0"/>
  </r>
  <r>
    <s v="Corn"/>
    <x v="0"/>
    <s v="Primary product, grain"/>
    <x v="0"/>
    <s v="dollars per planted acre"/>
    <s v="No specific size"/>
    <x v="3"/>
    <s v="United States"/>
    <x v="7"/>
    <n v="220.32"/>
    <x v="1"/>
    <x v="0"/>
  </r>
  <r>
    <s v="Corn"/>
    <x v="0"/>
    <s v="Primary product, grain"/>
    <x v="0"/>
    <s v="dollars per planted acre"/>
    <s v="No specific size"/>
    <x v="3"/>
    <s v="United States"/>
    <x v="8"/>
    <n v="229.9"/>
    <x v="1"/>
    <x v="0"/>
  </r>
  <r>
    <s v="Corn"/>
    <x v="0"/>
    <s v="Primary product, grain"/>
    <x v="0"/>
    <s v="dollars per planted acre"/>
    <s v="No specific size"/>
    <x v="3"/>
    <s v="United States"/>
    <x v="9"/>
    <n v="223.86"/>
    <x v="2"/>
    <x v="0"/>
  </r>
  <r>
    <s v="Corn"/>
    <x v="0"/>
    <s v="Primary product, grain"/>
    <x v="0"/>
    <s v="dollars per planted acre"/>
    <s v="No specific size"/>
    <x v="3"/>
    <s v="United States"/>
    <x v="10"/>
    <n v="302.56"/>
    <x v="2"/>
    <x v="0"/>
  </r>
  <r>
    <s v="Corn"/>
    <x v="0"/>
    <s v="Primary product, grain"/>
    <x v="0"/>
    <s v="dollars per planted acre"/>
    <s v="No specific size"/>
    <x v="3"/>
    <s v="United States"/>
    <x v="11"/>
    <n v="401.32"/>
    <x v="2"/>
    <x v="0"/>
  </r>
  <r>
    <s v="Corn"/>
    <x v="0"/>
    <s v="Primary product, grain"/>
    <x v="0"/>
    <s v="dollars per planted acre"/>
    <s v="No specific size"/>
    <x v="3"/>
    <s v="United States"/>
    <x v="12"/>
    <n v="559.36"/>
    <x v="2"/>
    <x v="0"/>
  </r>
  <r>
    <s v="Corn"/>
    <x v="0"/>
    <s v="Primary product, grain"/>
    <x v="0"/>
    <s v="dollars per planted acre"/>
    <s v="No specific size"/>
    <x v="3"/>
    <s v="United States"/>
    <x v="13"/>
    <n v="474.02"/>
    <x v="2"/>
    <x v="0"/>
  </r>
  <r>
    <s v="Corn"/>
    <x v="0"/>
    <s v="Primary product, grain"/>
    <x v="0"/>
    <s v="dollars per planted acre"/>
    <s v="No specific size"/>
    <x v="3"/>
    <s v="United States"/>
    <x v="14"/>
    <n v="574.55999999999995"/>
    <x v="3"/>
    <x v="0"/>
  </r>
  <r>
    <s v="Corn"/>
    <x v="0"/>
    <s v="Primary product, grain"/>
    <x v="0"/>
    <s v="dollars per planted acre"/>
    <s v="No specific size"/>
    <x v="3"/>
    <s v="United States"/>
    <x v="15"/>
    <n v="655.69"/>
    <x v="3"/>
    <x v="0"/>
  </r>
  <r>
    <s v="Corn"/>
    <x v="0"/>
    <s v="Primary product, grain"/>
    <x v="0"/>
    <s v="dollars per planted acre"/>
    <s v="No specific size"/>
    <x v="3"/>
    <s v="United States"/>
    <x v="16"/>
    <n v="707.3"/>
    <x v="3"/>
    <x v="0"/>
  </r>
  <r>
    <s v="Corn"/>
    <x v="0"/>
    <s v="Primary product, grain"/>
    <x v="0"/>
    <s v="dollars per planted acre"/>
    <s v="No specific size"/>
    <x v="3"/>
    <s v="United States"/>
    <x v="17"/>
    <n v="519.09"/>
    <x v="3"/>
    <x v="0"/>
  </r>
  <r>
    <s v="Corn"/>
    <x v="0"/>
    <s v="Primary product, grain"/>
    <x v="0"/>
    <s v="dollars per planted acre"/>
    <s v="No specific size"/>
    <x v="3"/>
    <s v="United States"/>
    <x v="18"/>
    <n v="419.42"/>
    <x v="3"/>
    <x v="0"/>
  </r>
  <r>
    <s v="Corn"/>
    <x v="0"/>
    <s v="Primary product, grain"/>
    <x v="0"/>
    <s v="dollars per planted acre"/>
    <s v="No specific size"/>
    <x v="3"/>
    <s v="United States"/>
    <x v="19"/>
    <n v="479.96"/>
    <x v="3"/>
    <x v="0"/>
  </r>
  <r>
    <s v="Corn"/>
    <x v="0"/>
    <s v="Primary product, grain"/>
    <x v="0"/>
    <s v="dollars per planted acre"/>
    <s v="No specific size"/>
    <x v="3"/>
    <s v="United States"/>
    <x v="20"/>
    <n v="500.2"/>
    <x v="4"/>
    <x v="0"/>
  </r>
  <r>
    <s v="Corn"/>
    <x v="0"/>
    <s v="Primary product, grain"/>
    <x v="0"/>
    <s v="dollars per planted acre"/>
    <s v="No specific size"/>
    <x v="3"/>
    <s v="United States"/>
    <x v="21"/>
    <n v="439.55"/>
    <x v="4"/>
    <x v="0"/>
  </r>
  <r>
    <s v="Corn"/>
    <x v="0"/>
    <s v="Primary product, grain"/>
    <x v="0"/>
    <s v="dollars per planted acre"/>
    <s v="No specific size"/>
    <x v="3"/>
    <s v="United States"/>
    <x v="22"/>
    <n v="520.03"/>
    <x v="4"/>
    <x v="0"/>
  </r>
  <r>
    <s v="Corn"/>
    <x v="0"/>
    <s v="Primary product, grain"/>
    <x v="0"/>
    <s v="dollars per planted acre"/>
    <s v="No specific size"/>
    <x v="3"/>
    <s v="United States"/>
    <x v="23"/>
    <n v="518.47"/>
    <x v="4"/>
    <x v="0"/>
  </r>
  <r>
    <s v="Corn"/>
    <x v="0"/>
    <s v="Primary product, grain"/>
    <x v="0"/>
    <s v="dollars per planted acre"/>
    <s v="No specific size"/>
    <x v="3"/>
    <s v="United States"/>
    <x v="24"/>
    <n v="526.67999999999995"/>
    <x v="4"/>
    <x v="0"/>
  </r>
  <r>
    <s v="Corn"/>
    <x v="0"/>
    <s v="Primary product, grain"/>
    <x v="0"/>
    <s v="dollars per planted acre"/>
    <s v="No specific size"/>
    <x v="3"/>
    <s v="United States"/>
    <x v="25"/>
    <n v="776.4"/>
    <x v="5"/>
    <x v="0"/>
  </r>
  <r>
    <s v="Corn"/>
    <x v="0"/>
    <s v="Primary product, grain"/>
    <x v="0"/>
    <s v="dollars per planted acre"/>
    <s v="No specific size"/>
    <x v="3"/>
    <s v="United States"/>
    <x v="26"/>
    <n v="1059.4000000000001"/>
    <x v="5"/>
    <x v="0"/>
  </r>
  <r>
    <s v="Corn"/>
    <x v="0"/>
    <s v="Primary product, grain"/>
    <x v="0"/>
    <s v="dollars per planted acre"/>
    <s v="No specific size"/>
    <x v="4"/>
    <s v="United States"/>
    <x v="0"/>
    <n v="429.53"/>
    <x v="0"/>
    <x v="0"/>
  </r>
  <r>
    <s v="Corn"/>
    <x v="0"/>
    <s v="Primary product, grain"/>
    <x v="0"/>
    <s v="dollars per planted acre"/>
    <s v="No specific size"/>
    <x v="4"/>
    <s v="United States"/>
    <x v="1"/>
    <n v="354.66"/>
    <x v="0"/>
    <x v="0"/>
  </r>
  <r>
    <s v="Corn"/>
    <x v="0"/>
    <s v="Primary product, grain"/>
    <x v="0"/>
    <s v="dollars per planted acre"/>
    <s v="No specific size"/>
    <x v="4"/>
    <s v="United States"/>
    <x v="2"/>
    <n v="271.05"/>
    <x v="0"/>
    <x v="0"/>
  </r>
  <r>
    <s v="Corn"/>
    <x v="0"/>
    <s v="Primary product, grain"/>
    <x v="0"/>
    <s v="dollars per planted acre"/>
    <s v="No specific size"/>
    <x v="4"/>
    <s v="United States"/>
    <x v="3"/>
    <n v="246.4"/>
    <x v="0"/>
    <x v="0"/>
  </r>
  <r>
    <s v="Corn"/>
    <x v="0"/>
    <s v="Primary product, grain"/>
    <x v="0"/>
    <s v="dollars per planted acre"/>
    <s v="No specific size"/>
    <x v="4"/>
    <s v="United States"/>
    <x v="4"/>
    <n v="239.15"/>
    <x v="0"/>
    <x v="0"/>
  </r>
  <r>
    <s v="Corn"/>
    <x v="0"/>
    <s v="Primary product, grain"/>
    <x v="0"/>
    <s v="dollars per planted acre"/>
    <s v="No specific size"/>
    <x v="4"/>
    <s v="United States"/>
    <x v="5"/>
    <n v="297"/>
    <x v="1"/>
    <x v="0"/>
  </r>
  <r>
    <s v="Corn"/>
    <x v="0"/>
    <s v="Primary product, grain"/>
    <x v="0"/>
    <s v="dollars per planted acre"/>
    <s v="No specific size"/>
    <x v="4"/>
    <s v="United States"/>
    <x v="6"/>
    <n v="308.7"/>
    <x v="1"/>
    <x v="0"/>
  </r>
  <r>
    <s v="Corn"/>
    <x v="0"/>
    <s v="Primary product, grain"/>
    <x v="0"/>
    <s v="dollars per planted acre"/>
    <s v="No specific size"/>
    <x v="4"/>
    <s v="United States"/>
    <x v="7"/>
    <n v="330.75"/>
    <x v="1"/>
    <x v="0"/>
  </r>
  <r>
    <s v="Corn"/>
    <x v="0"/>
    <s v="Primary product, grain"/>
    <x v="0"/>
    <s v="dollars per planted acre"/>
    <s v="No specific size"/>
    <x v="4"/>
    <s v="United States"/>
    <x v="8"/>
    <n v="394.44"/>
    <x v="1"/>
    <x v="0"/>
  </r>
  <r>
    <s v="Corn"/>
    <x v="0"/>
    <s v="Primary product, grain"/>
    <x v="0"/>
    <s v="dollars per planted acre"/>
    <s v="No specific size"/>
    <x v="4"/>
    <s v="United States"/>
    <x v="9"/>
    <n v="243"/>
    <x v="2"/>
    <x v="0"/>
  </r>
  <r>
    <s v="Corn"/>
    <x v="0"/>
    <s v="Primary product, grain"/>
    <x v="0"/>
    <s v="dollars per planted acre"/>
    <s v="No specific size"/>
    <x v="4"/>
    <s v="United States"/>
    <x v="10"/>
    <n v="324.87"/>
    <x v="2"/>
    <x v="0"/>
  </r>
  <r>
    <s v="Corn"/>
    <x v="0"/>
    <s v="Primary product, grain"/>
    <x v="0"/>
    <s v="dollars per planted acre"/>
    <s v="No specific size"/>
    <x v="4"/>
    <s v="United States"/>
    <x v="11"/>
    <n v="474.6"/>
    <x v="2"/>
    <x v="0"/>
  </r>
  <r>
    <s v="Corn"/>
    <x v="0"/>
    <s v="Primary product, grain"/>
    <x v="0"/>
    <s v="dollars per planted acre"/>
    <s v="No specific size"/>
    <x v="4"/>
    <s v="United States"/>
    <x v="12"/>
    <n v="624.44000000000005"/>
    <x v="2"/>
    <x v="0"/>
  </r>
  <r>
    <s v="Corn"/>
    <x v="0"/>
    <s v="Primary product, grain"/>
    <x v="0"/>
    <s v="dollars per planted acre"/>
    <s v="No specific size"/>
    <x v="4"/>
    <s v="United States"/>
    <x v="13"/>
    <n v="532.14"/>
    <x v="2"/>
    <x v="0"/>
  </r>
  <r>
    <s v="Corn"/>
    <x v="0"/>
    <s v="Primary product, grain"/>
    <x v="0"/>
    <s v="dollars per planted acre"/>
    <s v="No specific size"/>
    <x v="4"/>
    <s v="United States"/>
    <x v="14"/>
    <n v="616.28"/>
    <x v="3"/>
    <x v="0"/>
  </r>
  <r>
    <s v="Corn"/>
    <x v="0"/>
    <s v="Primary product, grain"/>
    <x v="0"/>
    <s v="dollars per planted acre"/>
    <s v="No specific size"/>
    <x v="4"/>
    <s v="United States"/>
    <x v="15"/>
    <n v="707.6"/>
    <x v="3"/>
    <x v="0"/>
  </r>
  <r>
    <s v="Corn"/>
    <x v="0"/>
    <s v="Primary product, grain"/>
    <x v="0"/>
    <s v="dollars per planted acre"/>
    <s v="No specific size"/>
    <x v="4"/>
    <s v="United States"/>
    <x v="16"/>
    <n v="761.6"/>
    <x v="3"/>
    <x v="0"/>
  </r>
  <r>
    <s v="Corn"/>
    <x v="0"/>
    <s v="Primary product, grain"/>
    <x v="0"/>
    <s v="dollars per planted acre"/>
    <s v="No specific size"/>
    <x v="4"/>
    <s v="United States"/>
    <x v="17"/>
    <n v="685.86"/>
    <x v="3"/>
    <x v="0"/>
  </r>
  <r>
    <s v="Corn"/>
    <x v="0"/>
    <s v="Primary product, grain"/>
    <x v="0"/>
    <s v="dollars per planted acre"/>
    <s v="No specific size"/>
    <x v="4"/>
    <s v="United States"/>
    <x v="18"/>
    <n v="605.79"/>
    <x v="3"/>
    <x v="0"/>
  </r>
  <r>
    <s v="Corn"/>
    <x v="0"/>
    <s v="Primary product, grain"/>
    <x v="0"/>
    <s v="dollars per planted acre"/>
    <s v="No specific size"/>
    <x v="4"/>
    <s v="United States"/>
    <x v="19"/>
    <n v="610.55999999999995"/>
    <x v="3"/>
    <x v="0"/>
  </r>
  <r>
    <s v="Corn"/>
    <x v="0"/>
    <s v="Primary product, grain"/>
    <x v="0"/>
    <s v="dollars per planted acre"/>
    <s v="No specific size"/>
    <x v="4"/>
    <s v="United States"/>
    <x v="20"/>
    <n v="516.53"/>
    <x v="4"/>
    <x v="0"/>
  </r>
  <r>
    <s v="Corn"/>
    <x v="0"/>
    <s v="Primary product, grain"/>
    <x v="0"/>
    <s v="dollars per planted acre"/>
    <s v="No specific size"/>
    <x v="4"/>
    <s v="United States"/>
    <x v="21"/>
    <n v="519.66999999999996"/>
    <x v="4"/>
    <x v="0"/>
  </r>
  <r>
    <s v="Corn"/>
    <x v="0"/>
    <s v="Primary product, grain"/>
    <x v="0"/>
    <s v="dollars per planted acre"/>
    <s v="No specific size"/>
    <x v="4"/>
    <s v="United States"/>
    <x v="22"/>
    <n v="535.5"/>
    <x v="4"/>
    <x v="0"/>
  </r>
  <r>
    <s v="Corn"/>
    <x v="0"/>
    <s v="Primary product, grain"/>
    <x v="0"/>
    <s v="dollars per planted acre"/>
    <s v="No specific size"/>
    <x v="4"/>
    <s v="United States"/>
    <x v="23"/>
    <n v="582.92999999999995"/>
    <x v="4"/>
    <x v="0"/>
  </r>
  <r>
    <s v="Corn"/>
    <x v="0"/>
    <s v="Primary product, grain"/>
    <x v="0"/>
    <s v="dollars per planted acre"/>
    <s v="No specific size"/>
    <x v="4"/>
    <s v="United States"/>
    <x v="24"/>
    <n v="559.36"/>
    <x v="4"/>
    <x v="0"/>
  </r>
  <r>
    <s v="Corn"/>
    <x v="0"/>
    <s v="Primary product, grain"/>
    <x v="0"/>
    <s v="dollars per planted acre"/>
    <s v="No specific size"/>
    <x v="4"/>
    <s v="United States"/>
    <x v="25"/>
    <n v="843.35"/>
    <x v="5"/>
    <x v="0"/>
  </r>
  <r>
    <s v="Corn"/>
    <x v="0"/>
    <s v="Primary product, grain"/>
    <x v="0"/>
    <s v="dollars per planted acre"/>
    <s v="No specific size"/>
    <x v="4"/>
    <s v="United States"/>
    <x v="26"/>
    <n v="898.8"/>
    <x v="5"/>
    <x v="0"/>
  </r>
  <r>
    <s v="Corn"/>
    <x v="0"/>
    <s v="Primary product, grain"/>
    <x v="0"/>
    <s v="dollars per planted acre"/>
    <s v="No specific size"/>
    <x v="5"/>
    <s v="United States"/>
    <x v="0"/>
    <n v="363.92"/>
    <x v="0"/>
    <x v="0"/>
  </r>
  <r>
    <s v="Corn"/>
    <x v="0"/>
    <s v="Primary product, grain"/>
    <x v="0"/>
    <s v="dollars per planted acre"/>
    <s v="No specific size"/>
    <x v="5"/>
    <s v="United States"/>
    <x v="1"/>
    <n v="277.44"/>
    <x v="0"/>
    <x v="0"/>
  </r>
  <r>
    <s v="Corn"/>
    <x v="0"/>
    <s v="Primary product, grain"/>
    <x v="0"/>
    <s v="dollars per planted acre"/>
    <s v="No specific size"/>
    <x v="5"/>
    <s v="United States"/>
    <x v="2"/>
    <n v="241.68"/>
    <x v="0"/>
    <x v="0"/>
  </r>
  <r>
    <s v="Corn"/>
    <x v="0"/>
    <s v="Primary product, grain"/>
    <x v="0"/>
    <s v="dollars per planted acre"/>
    <s v="No specific size"/>
    <x v="5"/>
    <s v="United States"/>
    <x v="3"/>
    <n v="194"/>
    <x v="0"/>
    <x v="0"/>
  </r>
  <r>
    <s v="Corn"/>
    <x v="0"/>
    <s v="Primary product, grain"/>
    <x v="0"/>
    <s v="dollars per planted acre"/>
    <s v="No specific size"/>
    <x v="5"/>
    <s v="United States"/>
    <x v="4"/>
    <n v="239.51"/>
    <x v="0"/>
    <x v="0"/>
  </r>
  <r>
    <s v="Corn"/>
    <x v="0"/>
    <s v="Primary product, grain"/>
    <x v="0"/>
    <s v="dollars per planted acre"/>
    <s v="No specific size"/>
    <x v="5"/>
    <s v="United States"/>
    <x v="5"/>
    <n v="182.4"/>
    <x v="1"/>
    <x v="0"/>
  </r>
  <r>
    <s v="Corn"/>
    <x v="0"/>
    <s v="Primary product, grain"/>
    <x v="0"/>
    <s v="dollars per planted acre"/>
    <s v="No specific size"/>
    <x v="5"/>
    <s v="United States"/>
    <x v="6"/>
    <n v="172.19"/>
    <x v="1"/>
    <x v="0"/>
  </r>
  <r>
    <s v="Corn"/>
    <x v="0"/>
    <s v="Primary product, grain"/>
    <x v="0"/>
    <s v="dollars per planted acre"/>
    <s v="No specific size"/>
    <x v="5"/>
    <s v="United States"/>
    <x v="7"/>
    <n v="225.4"/>
    <x v="1"/>
    <x v="0"/>
  </r>
  <r>
    <s v="Corn"/>
    <x v="0"/>
    <s v="Primary product, grain"/>
    <x v="0"/>
    <s v="dollars per planted acre"/>
    <s v="No specific size"/>
    <x v="5"/>
    <s v="United States"/>
    <x v="8"/>
    <n v="241.98"/>
    <x v="1"/>
    <x v="0"/>
  </r>
  <r>
    <s v="Corn"/>
    <x v="0"/>
    <s v="Primary product, grain"/>
    <x v="0"/>
    <s v="dollars per planted acre"/>
    <s v="No specific size"/>
    <x v="5"/>
    <s v="United States"/>
    <x v="9"/>
    <n v="206.08"/>
    <x v="2"/>
    <x v="0"/>
  </r>
  <r>
    <s v="Corn"/>
    <x v="0"/>
    <s v="Primary product, grain"/>
    <x v="0"/>
    <s v="dollars per planted acre"/>
    <s v="No specific size"/>
    <x v="5"/>
    <s v="United States"/>
    <x v="10"/>
    <n v="357.68"/>
    <x v="2"/>
    <x v="0"/>
  </r>
  <r>
    <s v="Corn"/>
    <x v="0"/>
    <s v="Primary product, grain"/>
    <x v="0"/>
    <s v="dollars per planted acre"/>
    <s v="No specific size"/>
    <x v="5"/>
    <s v="United States"/>
    <x v="11"/>
    <n v="406.56"/>
    <x v="2"/>
    <x v="0"/>
  </r>
  <r>
    <s v="Corn"/>
    <x v="0"/>
    <s v="Primary product, grain"/>
    <x v="0"/>
    <s v="dollars per planted acre"/>
    <s v="No specific size"/>
    <x v="5"/>
    <s v="United States"/>
    <x v="12"/>
    <n v="569.52"/>
    <x v="2"/>
    <x v="0"/>
  </r>
  <r>
    <s v="Corn"/>
    <x v="0"/>
    <s v="Primary product, grain"/>
    <x v="0"/>
    <s v="dollars per planted acre"/>
    <s v="No specific size"/>
    <x v="5"/>
    <s v="United States"/>
    <x v="13"/>
    <n v="560.04"/>
    <x v="2"/>
    <x v="0"/>
  </r>
  <r>
    <s v="Corn"/>
    <x v="0"/>
    <s v="Primary product, grain"/>
    <x v="0"/>
    <s v="dollars per planted acre"/>
    <s v="No specific size"/>
    <x v="5"/>
    <s v="United States"/>
    <x v="14"/>
    <n v="634.5"/>
    <x v="3"/>
    <x v="0"/>
  </r>
  <r>
    <s v="Corn"/>
    <x v="0"/>
    <s v="Primary product, grain"/>
    <x v="0"/>
    <s v="dollars per planted acre"/>
    <s v="No specific size"/>
    <x v="5"/>
    <s v="United States"/>
    <x v="15"/>
    <n v="807.54"/>
    <x v="3"/>
    <x v="0"/>
  </r>
  <r>
    <s v="Corn"/>
    <x v="0"/>
    <s v="Primary product, grain"/>
    <x v="0"/>
    <s v="dollars per planted acre"/>
    <s v="No specific size"/>
    <x v="5"/>
    <s v="United States"/>
    <x v="16"/>
    <n v="639"/>
    <x v="3"/>
    <x v="0"/>
  </r>
  <r>
    <s v="Corn"/>
    <x v="0"/>
    <s v="Primary product, grain"/>
    <x v="0"/>
    <s v="dollars per planted acre"/>
    <s v="No specific size"/>
    <x v="5"/>
    <s v="United States"/>
    <x v="17"/>
    <n v="689.08"/>
    <x v="3"/>
    <x v="0"/>
  </r>
  <r>
    <s v="Corn"/>
    <x v="0"/>
    <s v="Primary product, grain"/>
    <x v="0"/>
    <s v="dollars per planted acre"/>
    <s v="No specific size"/>
    <x v="5"/>
    <s v="United States"/>
    <x v="18"/>
    <n v="554.21"/>
    <x v="3"/>
    <x v="0"/>
  </r>
  <r>
    <s v="Corn"/>
    <x v="0"/>
    <s v="Primary product, grain"/>
    <x v="0"/>
    <s v="dollars per planted acre"/>
    <s v="No specific size"/>
    <x v="5"/>
    <s v="United States"/>
    <x v="19"/>
    <n v="616.14"/>
    <x v="3"/>
    <x v="0"/>
  </r>
  <r>
    <s v="Corn"/>
    <x v="0"/>
    <s v="Primary product, grain"/>
    <x v="0"/>
    <s v="dollars per planted acre"/>
    <s v="No specific size"/>
    <x v="5"/>
    <s v="United States"/>
    <x v="20"/>
    <n v="561.27"/>
    <x v="4"/>
    <x v="0"/>
  </r>
  <r>
    <s v="Corn"/>
    <x v="0"/>
    <s v="Primary product, grain"/>
    <x v="0"/>
    <s v="dollars per planted acre"/>
    <s v="No specific size"/>
    <x v="5"/>
    <s v="United States"/>
    <x v="21"/>
    <n v="617.4"/>
    <x v="4"/>
    <x v="0"/>
  </r>
  <r>
    <s v="Corn"/>
    <x v="0"/>
    <s v="Primary product, grain"/>
    <x v="0"/>
    <s v="dollars per planted acre"/>
    <s v="No specific size"/>
    <x v="5"/>
    <s v="United States"/>
    <x v="22"/>
    <n v="610.09"/>
    <x v="4"/>
    <x v="0"/>
  </r>
  <r>
    <s v="Corn"/>
    <x v="0"/>
    <s v="Primary product, grain"/>
    <x v="0"/>
    <s v="dollars per planted acre"/>
    <s v="No specific size"/>
    <x v="5"/>
    <s v="United States"/>
    <x v="23"/>
    <n v="693.6"/>
    <x v="4"/>
    <x v="0"/>
  </r>
  <r>
    <s v="Corn"/>
    <x v="0"/>
    <s v="Primary product, grain"/>
    <x v="0"/>
    <s v="dollars per planted acre"/>
    <s v="No specific size"/>
    <x v="5"/>
    <s v="United States"/>
    <x v="24"/>
    <n v="674.62"/>
    <x v="4"/>
    <x v="0"/>
  </r>
  <r>
    <s v="Corn"/>
    <x v="0"/>
    <s v="Primary product, grain"/>
    <x v="0"/>
    <s v="dollars per planted acre"/>
    <s v="No specific size"/>
    <x v="5"/>
    <s v="United States"/>
    <x v="25"/>
    <n v="996.89"/>
    <x v="5"/>
    <x v="0"/>
  </r>
  <r>
    <s v="Corn"/>
    <x v="0"/>
    <s v="Primary product, grain"/>
    <x v="0"/>
    <s v="dollars per planted acre"/>
    <s v="No specific size"/>
    <x v="5"/>
    <s v="United States"/>
    <x v="26"/>
    <n v="1095.6600000000001"/>
    <x v="5"/>
    <x v="0"/>
  </r>
  <r>
    <s v="Corn"/>
    <x v="0"/>
    <s v="Primary product, grain"/>
    <x v="0"/>
    <s v="dollars per planted acre"/>
    <s v="No specific size"/>
    <x v="6"/>
    <s v="United States"/>
    <x v="0"/>
    <n v="332.08"/>
    <x v="0"/>
    <x v="0"/>
  </r>
  <r>
    <s v="Corn"/>
    <x v="0"/>
    <s v="Primary product, grain"/>
    <x v="0"/>
    <s v="dollars per planted acre"/>
    <s v="No specific size"/>
    <x v="6"/>
    <s v="United States"/>
    <x v="1"/>
    <n v="271.60000000000002"/>
    <x v="0"/>
    <x v="0"/>
  </r>
  <r>
    <s v="Corn"/>
    <x v="0"/>
    <s v="Primary product, grain"/>
    <x v="0"/>
    <s v="dollars per planted acre"/>
    <s v="No specific size"/>
    <x v="6"/>
    <s v="United States"/>
    <x v="2"/>
    <n v="145.28"/>
    <x v="0"/>
    <x v="0"/>
  </r>
  <r>
    <s v="Corn"/>
    <x v="0"/>
    <s v="Primary product, grain"/>
    <x v="0"/>
    <s v="dollars per planted acre"/>
    <s v="No specific size"/>
    <x v="6"/>
    <s v="United States"/>
    <x v="3"/>
    <n v="180.94"/>
    <x v="0"/>
    <x v="0"/>
  </r>
  <r>
    <s v="Corn"/>
    <x v="0"/>
    <s v="Primary product, grain"/>
    <x v="0"/>
    <s v="dollars per planted acre"/>
    <s v="No specific size"/>
    <x v="6"/>
    <s v="United States"/>
    <x v="4"/>
    <n v="206.7"/>
    <x v="0"/>
    <x v="0"/>
  </r>
  <r>
    <s v="Corn"/>
    <x v="0"/>
    <s v="Primary product, grain"/>
    <x v="0"/>
    <s v="dollars per planted acre"/>
    <s v="No specific size"/>
    <x v="6"/>
    <s v="United States"/>
    <x v="5"/>
    <n v="295.64999999999998"/>
    <x v="1"/>
    <x v="0"/>
  </r>
  <r>
    <s v="Corn"/>
    <x v="0"/>
    <s v="Primary product, grain"/>
    <x v="0"/>
    <s v="dollars per planted acre"/>
    <s v="No specific size"/>
    <x v="6"/>
    <s v="United States"/>
    <x v="6"/>
    <n v="227.95"/>
    <x v="1"/>
    <x v="0"/>
  </r>
  <r>
    <s v="Corn"/>
    <x v="0"/>
    <s v="Primary product, grain"/>
    <x v="0"/>
    <s v="dollars per planted acre"/>
    <s v="No specific size"/>
    <x v="6"/>
    <s v="United States"/>
    <x v="7"/>
    <n v="298.8"/>
    <x v="1"/>
    <x v="0"/>
  </r>
  <r>
    <s v="Corn"/>
    <x v="0"/>
    <s v="Primary product, grain"/>
    <x v="0"/>
    <s v="dollars per planted acre"/>
    <s v="No specific size"/>
    <x v="6"/>
    <s v="United States"/>
    <x v="8"/>
    <n v="310.7"/>
    <x v="1"/>
    <x v="0"/>
  </r>
  <r>
    <s v="Corn"/>
    <x v="0"/>
    <s v="Primary product, grain"/>
    <x v="0"/>
    <s v="dollars per planted acre"/>
    <s v="No specific size"/>
    <x v="6"/>
    <s v="United States"/>
    <x v="9"/>
    <n v="224.14"/>
    <x v="2"/>
    <x v="0"/>
  </r>
  <r>
    <s v="Corn"/>
    <x v="0"/>
    <s v="Primary product, grain"/>
    <x v="0"/>
    <s v="dollars per planted acre"/>
    <s v="No specific size"/>
    <x v="6"/>
    <s v="United States"/>
    <x v="10"/>
    <n v="319.7"/>
    <x v="2"/>
    <x v="0"/>
  </r>
  <r>
    <s v="Corn"/>
    <x v="0"/>
    <s v="Primary product, grain"/>
    <x v="0"/>
    <s v="dollars per planted acre"/>
    <s v="No specific size"/>
    <x v="6"/>
    <s v="United States"/>
    <x v="11"/>
    <n v="358"/>
    <x v="2"/>
    <x v="0"/>
  </r>
  <r>
    <s v="Corn"/>
    <x v="0"/>
    <s v="Primary product, grain"/>
    <x v="0"/>
    <s v="dollars per planted acre"/>
    <s v="No specific size"/>
    <x v="6"/>
    <s v="United States"/>
    <x v="12"/>
    <n v="430.1"/>
    <x v="2"/>
    <x v="0"/>
  </r>
  <r>
    <s v="Corn"/>
    <x v="0"/>
    <s v="Primary product, grain"/>
    <x v="0"/>
    <s v="dollars per planted acre"/>
    <s v="No specific size"/>
    <x v="6"/>
    <s v="United States"/>
    <x v="13"/>
    <n v="433.92"/>
    <x v="2"/>
    <x v="0"/>
  </r>
  <r>
    <s v="Corn"/>
    <x v="0"/>
    <s v="Primary product, grain"/>
    <x v="0"/>
    <s v="dollars per planted acre"/>
    <s v="No specific size"/>
    <x v="6"/>
    <s v="United States"/>
    <x v="14"/>
    <n v="557.76"/>
    <x v="3"/>
    <x v="0"/>
  </r>
  <r>
    <s v="Corn"/>
    <x v="0"/>
    <s v="Primary product, grain"/>
    <x v="0"/>
    <s v="dollars per planted acre"/>
    <s v="No specific size"/>
    <x v="6"/>
    <s v="United States"/>
    <x v="15"/>
    <n v="681.75"/>
    <x v="3"/>
    <x v="0"/>
  </r>
  <r>
    <s v="Corn"/>
    <x v="0"/>
    <s v="Primary product, grain"/>
    <x v="0"/>
    <s v="dollars per planted acre"/>
    <s v="No specific size"/>
    <x v="6"/>
    <s v="United States"/>
    <x v="16"/>
    <n v="1003.66"/>
    <x v="3"/>
    <x v="0"/>
  </r>
  <r>
    <s v="Corn"/>
    <x v="0"/>
    <s v="Primary product, grain"/>
    <x v="0"/>
    <s v="dollars per planted acre"/>
    <s v="No specific size"/>
    <x v="6"/>
    <s v="United States"/>
    <x v="17"/>
    <n v="726.88"/>
    <x v="3"/>
    <x v="0"/>
  </r>
  <r>
    <s v="Corn"/>
    <x v="0"/>
    <s v="Primary product, grain"/>
    <x v="0"/>
    <s v="dollars per planted acre"/>
    <s v="No specific size"/>
    <x v="6"/>
    <s v="United States"/>
    <x v="18"/>
    <n v="563.41999999999996"/>
    <x v="3"/>
    <x v="0"/>
  </r>
  <r>
    <s v="Corn"/>
    <x v="0"/>
    <s v="Primary product, grain"/>
    <x v="0"/>
    <s v="dollars per planted acre"/>
    <s v="No specific size"/>
    <x v="6"/>
    <s v="United States"/>
    <x v="19"/>
    <n v="555.99"/>
    <x v="3"/>
    <x v="0"/>
  </r>
  <r>
    <s v="Corn"/>
    <x v="0"/>
    <s v="Primary product, grain"/>
    <x v="0"/>
    <s v="dollars per planted acre"/>
    <s v="No specific size"/>
    <x v="6"/>
    <s v="United States"/>
    <x v="20"/>
    <n v="532.67999999999995"/>
    <x v="4"/>
    <x v="0"/>
  </r>
  <r>
    <s v="Corn"/>
    <x v="0"/>
    <s v="Primary product, grain"/>
    <x v="0"/>
    <s v="dollars per planted acre"/>
    <s v="No specific size"/>
    <x v="6"/>
    <s v="United States"/>
    <x v="21"/>
    <n v="629.28"/>
    <x v="4"/>
    <x v="0"/>
  </r>
  <r>
    <s v="Corn"/>
    <x v="0"/>
    <s v="Primary product, grain"/>
    <x v="0"/>
    <s v="dollars per planted acre"/>
    <s v="No specific size"/>
    <x v="6"/>
    <s v="United States"/>
    <x v="22"/>
    <n v="542.72"/>
    <x v="4"/>
    <x v="0"/>
  </r>
  <r>
    <s v="Corn"/>
    <x v="0"/>
    <s v="Primary product, grain"/>
    <x v="0"/>
    <s v="dollars per planted acre"/>
    <s v="No specific size"/>
    <x v="6"/>
    <s v="United States"/>
    <x v="23"/>
    <n v="542.5"/>
    <x v="4"/>
    <x v="0"/>
  </r>
  <r>
    <s v="Corn"/>
    <x v="0"/>
    <s v="Primary product, grain"/>
    <x v="0"/>
    <s v="dollars per planted acre"/>
    <s v="No specific size"/>
    <x v="6"/>
    <s v="United States"/>
    <x v="24"/>
    <n v="546.72"/>
    <x v="4"/>
    <x v="0"/>
  </r>
  <r>
    <s v="Corn"/>
    <x v="0"/>
    <s v="Primary product, grain"/>
    <x v="0"/>
    <s v="dollars per planted acre"/>
    <s v="No specific size"/>
    <x v="6"/>
    <s v="United States"/>
    <x v="25"/>
    <n v="997.99"/>
    <x v="5"/>
    <x v="0"/>
  </r>
  <r>
    <s v="Corn"/>
    <x v="0"/>
    <s v="Primary product, grain"/>
    <x v="0"/>
    <s v="dollars per planted acre"/>
    <s v="No specific size"/>
    <x v="6"/>
    <s v="United States"/>
    <x v="26"/>
    <n v="1117.94"/>
    <x v="5"/>
    <x v="0"/>
  </r>
  <r>
    <s v="Corn"/>
    <x v="0"/>
    <s v="Secondary product, silage"/>
    <x v="1"/>
    <s v="dollars per planted acre"/>
    <s v="No specific size"/>
    <x v="0"/>
    <s v="United States"/>
    <x v="0"/>
    <n v="3.47"/>
    <x v="0"/>
    <x v="0"/>
  </r>
  <r>
    <s v="Corn"/>
    <x v="0"/>
    <s v="Secondary product, silage"/>
    <x v="1"/>
    <s v="dollars per planted acre"/>
    <s v="No specific size"/>
    <x v="0"/>
    <s v="United States"/>
    <x v="1"/>
    <n v="3.77"/>
    <x v="0"/>
    <x v="0"/>
  </r>
  <r>
    <s v="Corn"/>
    <x v="0"/>
    <s v="Secondary product, silage"/>
    <x v="1"/>
    <s v="dollars per planted acre"/>
    <s v="No specific size"/>
    <x v="0"/>
    <s v="United States"/>
    <x v="2"/>
    <n v="3.12"/>
    <x v="0"/>
    <x v="0"/>
  </r>
  <r>
    <s v="Corn"/>
    <x v="0"/>
    <s v="Secondary product, silage"/>
    <x v="1"/>
    <s v="dollars per planted acre"/>
    <s v="No specific size"/>
    <x v="0"/>
    <s v="United States"/>
    <x v="3"/>
    <n v="2.5499999999999998"/>
    <x v="0"/>
    <x v="0"/>
  </r>
  <r>
    <s v="Corn"/>
    <x v="0"/>
    <s v="Secondary product, silage"/>
    <x v="1"/>
    <s v="dollars per planted acre"/>
    <s v="No specific size"/>
    <x v="0"/>
    <s v="United States"/>
    <x v="4"/>
    <n v="2.41"/>
    <x v="0"/>
    <x v="0"/>
  </r>
  <r>
    <s v="Corn"/>
    <x v="0"/>
    <s v="Secondary product, silage"/>
    <x v="1"/>
    <s v="dollars per planted acre"/>
    <s v="No specific size"/>
    <x v="0"/>
    <s v="United States"/>
    <x v="5"/>
    <n v="1.96"/>
    <x v="1"/>
    <x v="0"/>
  </r>
  <r>
    <s v="Corn"/>
    <x v="0"/>
    <s v="Secondary product, silage"/>
    <x v="1"/>
    <s v="dollars per planted acre"/>
    <s v="No specific size"/>
    <x v="0"/>
    <s v="United States"/>
    <x v="6"/>
    <n v="1.94"/>
    <x v="1"/>
    <x v="0"/>
  </r>
  <r>
    <s v="Corn"/>
    <x v="0"/>
    <s v="Secondary product, silage"/>
    <x v="1"/>
    <s v="dollars per planted acre"/>
    <s v="No specific size"/>
    <x v="0"/>
    <s v="United States"/>
    <x v="7"/>
    <n v="2.25"/>
    <x v="1"/>
    <x v="0"/>
  </r>
  <r>
    <s v="Corn"/>
    <x v="0"/>
    <s v="Secondary product, silage"/>
    <x v="1"/>
    <s v="dollars per planted acre"/>
    <s v="No specific size"/>
    <x v="0"/>
    <s v="United States"/>
    <x v="8"/>
    <n v="2.38"/>
    <x v="1"/>
    <x v="0"/>
  </r>
  <r>
    <s v="Corn"/>
    <x v="0"/>
    <s v="Secondary product, silage"/>
    <x v="1"/>
    <s v="dollars per planted acre"/>
    <s v="No specific size"/>
    <x v="0"/>
    <s v="United States"/>
    <x v="9"/>
    <n v="1.17"/>
    <x v="2"/>
    <x v="0"/>
  </r>
  <r>
    <s v="Corn"/>
    <x v="0"/>
    <s v="Secondary product, silage"/>
    <x v="1"/>
    <s v="dollars per planted acre"/>
    <s v="No specific size"/>
    <x v="0"/>
    <s v="United States"/>
    <x v="10"/>
    <n v="1.35"/>
    <x v="2"/>
    <x v="0"/>
  </r>
  <r>
    <s v="Corn"/>
    <x v="0"/>
    <s v="Secondary product, silage"/>
    <x v="1"/>
    <s v="dollars per planted acre"/>
    <s v="No specific size"/>
    <x v="0"/>
    <s v="United States"/>
    <x v="11"/>
    <n v="1.33"/>
    <x v="2"/>
    <x v="0"/>
  </r>
  <r>
    <s v="Corn"/>
    <x v="0"/>
    <s v="Secondary product, silage"/>
    <x v="1"/>
    <s v="dollars per planted acre"/>
    <s v="No specific size"/>
    <x v="0"/>
    <s v="United States"/>
    <x v="12"/>
    <n v="1.52"/>
    <x v="2"/>
    <x v="0"/>
  </r>
  <r>
    <s v="Corn"/>
    <x v="0"/>
    <s v="Secondary product, silage"/>
    <x v="1"/>
    <s v="dollars per planted acre"/>
    <s v="No specific size"/>
    <x v="0"/>
    <s v="United States"/>
    <x v="13"/>
    <n v="1.18"/>
    <x v="2"/>
    <x v="0"/>
  </r>
  <r>
    <s v="Corn"/>
    <x v="0"/>
    <s v="Secondary product, silage"/>
    <x v="1"/>
    <s v="dollars per planted acre"/>
    <s v="No specific size"/>
    <x v="0"/>
    <s v="United States"/>
    <x v="14"/>
    <n v="0.92"/>
    <x v="3"/>
    <x v="0"/>
  </r>
  <r>
    <s v="Corn"/>
    <x v="0"/>
    <s v="Secondary product, silage"/>
    <x v="1"/>
    <s v="dollars per planted acre"/>
    <s v="No specific size"/>
    <x v="0"/>
    <s v="United States"/>
    <x v="15"/>
    <n v="1.19"/>
    <x v="3"/>
    <x v="0"/>
  </r>
  <r>
    <s v="Corn"/>
    <x v="0"/>
    <s v="Secondary product, silage"/>
    <x v="1"/>
    <s v="dollars per planted acre"/>
    <s v="No specific size"/>
    <x v="0"/>
    <s v="United States"/>
    <x v="16"/>
    <n v="1.33"/>
    <x v="3"/>
    <x v="0"/>
  </r>
  <r>
    <s v="Corn"/>
    <x v="0"/>
    <s v="Secondary product, silage"/>
    <x v="1"/>
    <s v="dollars per planted acre"/>
    <s v="No specific size"/>
    <x v="0"/>
    <s v="United States"/>
    <x v="17"/>
    <n v="1.35"/>
    <x v="3"/>
    <x v="0"/>
  </r>
  <r>
    <s v="Corn"/>
    <x v="0"/>
    <s v="Secondary product, silage"/>
    <x v="1"/>
    <s v="dollars per planted acre"/>
    <s v="No specific size"/>
    <x v="0"/>
    <s v="United States"/>
    <x v="18"/>
    <n v="1.38"/>
    <x v="3"/>
    <x v="0"/>
  </r>
  <r>
    <s v="Corn"/>
    <x v="0"/>
    <s v="Secondary product, silage"/>
    <x v="1"/>
    <s v="dollars per planted acre"/>
    <s v="No specific size"/>
    <x v="0"/>
    <s v="United States"/>
    <x v="19"/>
    <n v="1.38"/>
    <x v="3"/>
    <x v="0"/>
  </r>
  <r>
    <s v="Corn"/>
    <x v="0"/>
    <s v="Secondary product, silage"/>
    <x v="1"/>
    <s v="dollars per planted acre"/>
    <s v="No specific size"/>
    <x v="0"/>
    <s v="United States"/>
    <x v="20"/>
    <n v="1.85"/>
    <x v="4"/>
    <x v="0"/>
  </r>
  <r>
    <s v="Corn"/>
    <x v="0"/>
    <s v="Secondary product, silage"/>
    <x v="1"/>
    <s v="dollars per planted acre"/>
    <s v="No specific size"/>
    <x v="0"/>
    <s v="United States"/>
    <x v="21"/>
    <n v="2.0299999999999998"/>
    <x v="4"/>
    <x v="0"/>
  </r>
  <r>
    <s v="Corn"/>
    <x v="0"/>
    <s v="Secondary product, silage"/>
    <x v="1"/>
    <s v="dollars per planted acre"/>
    <s v="No specific size"/>
    <x v="0"/>
    <s v="United States"/>
    <x v="22"/>
    <n v="2.25"/>
    <x v="4"/>
    <x v="0"/>
  </r>
  <r>
    <s v="Corn"/>
    <x v="0"/>
    <s v="Secondary product, silage"/>
    <x v="1"/>
    <s v="dollars per planted acre"/>
    <s v="No specific size"/>
    <x v="0"/>
    <s v="United States"/>
    <x v="23"/>
    <n v="2.35"/>
    <x v="4"/>
    <x v="0"/>
  </r>
  <r>
    <s v="Corn"/>
    <x v="0"/>
    <s v="Secondary product, silage"/>
    <x v="1"/>
    <s v="dollars per planted acre"/>
    <s v="No specific size"/>
    <x v="0"/>
    <s v="United States"/>
    <x v="24"/>
    <n v="2.13"/>
    <x v="4"/>
    <x v="0"/>
  </r>
  <r>
    <s v="Corn"/>
    <x v="0"/>
    <s v="Secondary product, silage"/>
    <x v="1"/>
    <s v="dollars per planted acre"/>
    <s v="No specific size"/>
    <x v="0"/>
    <s v="United States"/>
    <x v="25"/>
    <n v="2.5499999999999998"/>
    <x v="5"/>
    <x v="0"/>
  </r>
  <r>
    <s v="Corn"/>
    <x v="0"/>
    <s v="Secondary product, silage"/>
    <x v="1"/>
    <s v="dollars per planted acre"/>
    <s v="No specific size"/>
    <x v="0"/>
    <s v="United States"/>
    <x v="26"/>
    <n v="2.61"/>
    <x v="5"/>
    <x v="0"/>
  </r>
  <r>
    <s v="Corn"/>
    <x v="0"/>
    <s v="Secondary product, silage"/>
    <x v="1"/>
    <s v="dollars per planted acre"/>
    <s v="No specific size"/>
    <x v="1"/>
    <s v="United States"/>
    <x v="0"/>
    <n v="1.71"/>
    <x v="0"/>
    <x v="0"/>
  </r>
  <r>
    <s v="Corn"/>
    <x v="0"/>
    <s v="Secondary product, silage"/>
    <x v="1"/>
    <s v="dollars per planted acre"/>
    <s v="No specific size"/>
    <x v="1"/>
    <s v="United States"/>
    <x v="1"/>
    <n v="1.73"/>
    <x v="0"/>
    <x v="0"/>
  </r>
  <r>
    <s v="Corn"/>
    <x v="0"/>
    <s v="Secondary product, silage"/>
    <x v="1"/>
    <s v="dollars per planted acre"/>
    <s v="No specific size"/>
    <x v="1"/>
    <s v="United States"/>
    <x v="2"/>
    <n v="1.33"/>
    <x v="0"/>
    <x v="0"/>
  </r>
  <r>
    <s v="Corn"/>
    <x v="0"/>
    <s v="Secondary product, silage"/>
    <x v="1"/>
    <s v="dollars per planted acre"/>
    <s v="No specific size"/>
    <x v="1"/>
    <s v="United States"/>
    <x v="3"/>
    <n v="1.17"/>
    <x v="0"/>
    <x v="0"/>
  </r>
  <r>
    <s v="Corn"/>
    <x v="0"/>
    <s v="Secondary product, silage"/>
    <x v="1"/>
    <s v="dollars per planted acre"/>
    <s v="No specific size"/>
    <x v="1"/>
    <s v="United States"/>
    <x v="4"/>
    <n v="1.23"/>
    <x v="0"/>
    <x v="0"/>
  </r>
  <r>
    <s v="Corn"/>
    <x v="0"/>
    <s v="Secondary product, silage"/>
    <x v="1"/>
    <s v="dollars per planted acre"/>
    <s v="No specific size"/>
    <x v="1"/>
    <s v="United States"/>
    <x v="5"/>
    <n v="1.37"/>
    <x v="1"/>
    <x v="0"/>
  </r>
  <r>
    <s v="Corn"/>
    <x v="0"/>
    <s v="Secondary product, silage"/>
    <x v="1"/>
    <s v="dollars per planted acre"/>
    <s v="No specific size"/>
    <x v="1"/>
    <s v="United States"/>
    <x v="6"/>
    <n v="1.33"/>
    <x v="1"/>
    <x v="0"/>
  </r>
  <r>
    <s v="Corn"/>
    <x v="0"/>
    <s v="Secondary product, silage"/>
    <x v="1"/>
    <s v="dollars per planted acre"/>
    <s v="No specific size"/>
    <x v="1"/>
    <s v="United States"/>
    <x v="7"/>
    <n v="1.36"/>
    <x v="1"/>
    <x v="0"/>
  </r>
  <r>
    <s v="Corn"/>
    <x v="0"/>
    <s v="Secondary product, silage"/>
    <x v="1"/>
    <s v="dollars per planted acre"/>
    <s v="No specific size"/>
    <x v="1"/>
    <s v="United States"/>
    <x v="8"/>
    <n v="1.51"/>
    <x v="1"/>
    <x v="0"/>
  </r>
  <r>
    <s v="Corn"/>
    <x v="0"/>
    <s v="Secondary product, silage"/>
    <x v="1"/>
    <s v="dollars per planted acre"/>
    <s v="No specific size"/>
    <x v="1"/>
    <s v="United States"/>
    <x v="9"/>
    <n v="0.56000000000000005"/>
    <x v="2"/>
    <x v="0"/>
  </r>
  <r>
    <s v="Corn"/>
    <x v="0"/>
    <s v="Secondary product, silage"/>
    <x v="1"/>
    <s v="dollars per planted acre"/>
    <s v="No specific size"/>
    <x v="1"/>
    <s v="United States"/>
    <x v="10"/>
    <n v="0.67"/>
    <x v="2"/>
    <x v="0"/>
  </r>
  <r>
    <s v="Corn"/>
    <x v="0"/>
    <s v="Secondary product, silage"/>
    <x v="1"/>
    <s v="dollars per planted acre"/>
    <s v="No specific size"/>
    <x v="1"/>
    <s v="United States"/>
    <x v="11"/>
    <n v="0.62"/>
    <x v="2"/>
    <x v="0"/>
  </r>
  <r>
    <s v="Corn"/>
    <x v="0"/>
    <s v="Secondary product, silage"/>
    <x v="1"/>
    <s v="dollars per planted acre"/>
    <s v="No specific size"/>
    <x v="1"/>
    <s v="United States"/>
    <x v="12"/>
    <n v="0.78"/>
    <x v="2"/>
    <x v="0"/>
  </r>
  <r>
    <s v="Corn"/>
    <x v="0"/>
    <s v="Secondary product, silage"/>
    <x v="1"/>
    <s v="dollars per planted acre"/>
    <s v="No specific size"/>
    <x v="1"/>
    <s v="United States"/>
    <x v="13"/>
    <n v="0.7"/>
    <x v="2"/>
    <x v="0"/>
  </r>
  <r>
    <s v="Corn"/>
    <x v="0"/>
    <s v="Secondary product, silage"/>
    <x v="1"/>
    <s v="dollars per planted acre"/>
    <s v="No specific size"/>
    <x v="1"/>
    <s v="United States"/>
    <x v="14"/>
    <n v="0.24"/>
    <x v="3"/>
    <x v="0"/>
  </r>
  <r>
    <s v="Corn"/>
    <x v="0"/>
    <s v="Secondary product, silage"/>
    <x v="1"/>
    <s v="dollars per planted acre"/>
    <s v="No specific size"/>
    <x v="1"/>
    <s v="United States"/>
    <x v="15"/>
    <n v="0.42"/>
    <x v="3"/>
    <x v="0"/>
  </r>
  <r>
    <s v="Corn"/>
    <x v="0"/>
    <s v="Secondary product, silage"/>
    <x v="1"/>
    <s v="dollars per planted acre"/>
    <s v="No specific size"/>
    <x v="1"/>
    <s v="United States"/>
    <x v="16"/>
    <n v="0.33"/>
    <x v="3"/>
    <x v="0"/>
  </r>
  <r>
    <s v="Corn"/>
    <x v="0"/>
    <s v="Secondary product, silage"/>
    <x v="1"/>
    <s v="dollars per planted acre"/>
    <s v="No specific size"/>
    <x v="1"/>
    <s v="United States"/>
    <x v="17"/>
    <n v="0.35"/>
    <x v="3"/>
    <x v="0"/>
  </r>
  <r>
    <s v="Corn"/>
    <x v="0"/>
    <s v="Secondary product, silage"/>
    <x v="1"/>
    <s v="dollars per planted acre"/>
    <s v="No specific size"/>
    <x v="1"/>
    <s v="United States"/>
    <x v="18"/>
    <n v="0.28999999999999998"/>
    <x v="3"/>
    <x v="0"/>
  </r>
  <r>
    <s v="Corn"/>
    <x v="0"/>
    <s v="Secondary product, silage"/>
    <x v="1"/>
    <s v="dollars per planted acre"/>
    <s v="No specific size"/>
    <x v="1"/>
    <s v="United States"/>
    <x v="19"/>
    <n v="0.3"/>
    <x v="3"/>
    <x v="0"/>
  </r>
  <r>
    <s v="Corn"/>
    <x v="0"/>
    <s v="Secondary product, silage"/>
    <x v="1"/>
    <s v="dollars per planted acre"/>
    <s v="No specific size"/>
    <x v="1"/>
    <s v="United States"/>
    <x v="20"/>
    <n v="0.89"/>
    <x v="4"/>
    <x v="0"/>
  </r>
  <r>
    <s v="Corn"/>
    <x v="0"/>
    <s v="Secondary product, silage"/>
    <x v="1"/>
    <s v="dollars per planted acre"/>
    <s v="No specific size"/>
    <x v="1"/>
    <s v="United States"/>
    <x v="21"/>
    <n v="0.92"/>
    <x v="4"/>
    <x v="0"/>
  </r>
  <r>
    <s v="Corn"/>
    <x v="0"/>
    <s v="Secondary product, silage"/>
    <x v="1"/>
    <s v="dollars per planted acre"/>
    <s v="No specific size"/>
    <x v="1"/>
    <s v="United States"/>
    <x v="22"/>
    <n v="1"/>
    <x v="4"/>
    <x v="0"/>
  </r>
  <r>
    <s v="Corn"/>
    <x v="0"/>
    <s v="Secondary product, silage"/>
    <x v="1"/>
    <s v="dollars per planted acre"/>
    <s v="No specific size"/>
    <x v="1"/>
    <s v="United States"/>
    <x v="23"/>
    <n v="1.01"/>
    <x v="4"/>
    <x v="0"/>
  </r>
  <r>
    <s v="Corn"/>
    <x v="0"/>
    <s v="Secondary product, silage"/>
    <x v="1"/>
    <s v="dollars per planted acre"/>
    <s v="No specific size"/>
    <x v="1"/>
    <s v="United States"/>
    <x v="24"/>
    <n v="1.03"/>
    <x v="4"/>
    <x v="0"/>
  </r>
  <r>
    <s v="Corn"/>
    <x v="0"/>
    <s v="Secondary product, silage"/>
    <x v="1"/>
    <s v="dollars per planted acre"/>
    <s v="No specific size"/>
    <x v="1"/>
    <s v="United States"/>
    <x v="25"/>
    <n v="1.71"/>
    <x v="5"/>
    <x v="0"/>
  </r>
  <r>
    <s v="Corn"/>
    <x v="0"/>
    <s v="Secondary product, silage"/>
    <x v="1"/>
    <s v="dollars per planted acre"/>
    <s v="No specific size"/>
    <x v="1"/>
    <s v="United States"/>
    <x v="26"/>
    <n v="1.71"/>
    <x v="5"/>
    <x v="0"/>
  </r>
  <r>
    <s v="Corn"/>
    <x v="0"/>
    <s v="Secondary product, silage"/>
    <x v="1"/>
    <s v="dollars per planted acre"/>
    <s v="No specific size"/>
    <x v="2"/>
    <s v="United States"/>
    <x v="0"/>
    <n v="14.81"/>
    <x v="0"/>
    <x v="0"/>
  </r>
  <r>
    <s v="Corn"/>
    <x v="0"/>
    <s v="Secondary product, silage"/>
    <x v="1"/>
    <s v="dollars per planted acre"/>
    <s v="No specific size"/>
    <x v="2"/>
    <s v="United States"/>
    <x v="1"/>
    <n v="16.670000000000002"/>
    <x v="0"/>
    <x v="0"/>
  </r>
  <r>
    <s v="Corn"/>
    <x v="0"/>
    <s v="Secondary product, silage"/>
    <x v="1"/>
    <s v="dollars per planted acre"/>
    <s v="No specific size"/>
    <x v="2"/>
    <s v="United States"/>
    <x v="2"/>
    <n v="15.21"/>
    <x v="0"/>
    <x v="0"/>
  </r>
  <r>
    <s v="Corn"/>
    <x v="0"/>
    <s v="Secondary product, silage"/>
    <x v="1"/>
    <s v="dollars per planted acre"/>
    <s v="No specific size"/>
    <x v="2"/>
    <s v="United States"/>
    <x v="3"/>
    <n v="11.99"/>
    <x v="0"/>
    <x v="0"/>
  </r>
  <r>
    <s v="Corn"/>
    <x v="0"/>
    <s v="Secondary product, silage"/>
    <x v="1"/>
    <s v="dollars per planted acre"/>
    <s v="No specific size"/>
    <x v="2"/>
    <s v="United States"/>
    <x v="4"/>
    <n v="10.8"/>
    <x v="0"/>
    <x v="0"/>
  </r>
  <r>
    <s v="Corn"/>
    <x v="0"/>
    <s v="Secondary product, silage"/>
    <x v="1"/>
    <s v="dollars per planted acre"/>
    <s v="No specific size"/>
    <x v="2"/>
    <s v="United States"/>
    <x v="5"/>
    <n v="3.73"/>
    <x v="1"/>
    <x v="0"/>
  </r>
  <r>
    <s v="Corn"/>
    <x v="0"/>
    <s v="Secondary product, silage"/>
    <x v="1"/>
    <s v="dollars per planted acre"/>
    <s v="No specific size"/>
    <x v="2"/>
    <s v="United States"/>
    <x v="6"/>
    <n v="4.7300000000000004"/>
    <x v="1"/>
    <x v="0"/>
  </r>
  <r>
    <s v="Corn"/>
    <x v="0"/>
    <s v="Secondary product, silage"/>
    <x v="1"/>
    <s v="dollars per planted acre"/>
    <s v="No specific size"/>
    <x v="2"/>
    <s v="United States"/>
    <x v="7"/>
    <n v="5.62"/>
    <x v="1"/>
    <x v="0"/>
  </r>
  <r>
    <s v="Corn"/>
    <x v="0"/>
    <s v="Secondary product, silage"/>
    <x v="1"/>
    <s v="dollars per planted acre"/>
    <s v="No specific size"/>
    <x v="2"/>
    <s v="United States"/>
    <x v="8"/>
    <n v="5.69"/>
    <x v="1"/>
    <x v="0"/>
  </r>
  <r>
    <s v="Corn"/>
    <x v="0"/>
    <s v="Secondary product, silage"/>
    <x v="1"/>
    <s v="dollars per planted acre"/>
    <s v="No specific size"/>
    <x v="2"/>
    <s v="United States"/>
    <x v="9"/>
    <n v="3.16"/>
    <x v="2"/>
    <x v="0"/>
  </r>
  <r>
    <s v="Corn"/>
    <x v="0"/>
    <s v="Secondary product, silage"/>
    <x v="1"/>
    <s v="dollars per planted acre"/>
    <s v="No specific size"/>
    <x v="2"/>
    <s v="United States"/>
    <x v="10"/>
    <n v="3.23"/>
    <x v="2"/>
    <x v="0"/>
  </r>
  <r>
    <s v="Corn"/>
    <x v="0"/>
    <s v="Secondary product, silage"/>
    <x v="1"/>
    <s v="dollars per planted acre"/>
    <s v="No specific size"/>
    <x v="2"/>
    <s v="United States"/>
    <x v="11"/>
    <n v="3.06"/>
    <x v="2"/>
    <x v="0"/>
  </r>
  <r>
    <s v="Corn"/>
    <x v="0"/>
    <s v="Secondary product, silage"/>
    <x v="1"/>
    <s v="dollars per planted acre"/>
    <s v="No specific size"/>
    <x v="2"/>
    <s v="United States"/>
    <x v="12"/>
    <n v="3.12"/>
    <x v="2"/>
    <x v="0"/>
  </r>
  <r>
    <s v="Corn"/>
    <x v="0"/>
    <s v="Secondary product, silage"/>
    <x v="1"/>
    <s v="dollars per planted acre"/>
    <s v="No specific size"/>
    <x v="2"/>
    <s v="United States"/>
    <x v="13"/>
    <n v="3.02"/>
    <x v="2"/>
    <x v="0"/>
  </r>
  <r>
    <s v="Corn"/>
    <x v="0"/>
    <s v="Secondary product, silage"/>
    <x v="1"/>
    <s v="dollars per planted acre"/>
    <s v="No specific size"/>
    <x v="2"/>
    <s v="United States"/>
    <x v="14"/>
    <n v="5.03"/>
    <x v="3"/>
    <x v="0"/>
  </r>
  <r>
    <s v="Corn"/>
    <x v="0"/>
    <s v="Secondary product, silage"/>
    <x v="1"/>
    <s v="dollars per planted acre"/>
    <s v="No specific size"/>
    <x v="2"/>
    <s v="United States"/>
    <x v="15"/>
    <n v="7.96"/>
    <x v="3"/>
    <x v="0"/>
  </r>
  <r>
    <s v="Corn"/>
    <x v="0"/>
    <s v="Secondary product, silage"/>
    <x v="1"/>
    <s v="dollars per planted acre"/>
    <s v="No specific size"/>
    <x v="2"/>
    <s v="United States"/>
    <x v="16"/>
    <n v="4.72"/>
    <x v="3"/>
    <x v="0"/>
  </r>
  <r>
    <s v="Corn"/>
    <x v="0"/>
    <s v="Secondary product, silage"/>
    <x v="1"/>
    <s v="dollars per planted acre"/>
    <s v="No specific size"/>
    <x v="2"/>
    <s v="United States"/>
    <x v="17"/>
    <n v="5.93"/>
    <x v="3"/>
    <x v="0"/>
  </r>
  <r>
    <s v="Corn"/>
    <x v="0"/>
    <s v="Secondary product, silage"/>
    <x v="1"/>
    <s v="dollars per planted acre"/>
    <s v="No specific size"/>
    <x v="2"/>
    <s v="United States"/>
    <x v="18"/>
    <n v="6.95"/>
    <x v="3"/>
    <x v="0"/>
  </r>
  <r>
    <s v="Corn"/>
    <x v="0"/>
    <s v="Secondary product, silage"/>
    <x v="1"/>
    <s v="dollars per planted acre"/>
    <s v="No specific size"/>
    <x v="2"/>
    <s v="United States"/>
    <x v="19"/>
    <n v="8.9499999999999993"/>
    <x v="3"/>
    <x v="0"/>
  </r>
  <r>
    <s v="Corn"/>
    <x v="0"/>
    <s v="Secondary product, silage"/>
    <x v="1"/>
    <s v="dollars per planted acre"/>
    <s v="No specific size"/>
    <x v="2"/>
    <s v="United States"/>
    <x v="20"/>
    <n v="7.13"/>
    <x v="4"/>
    <x v="0"/>
  </r>
  <r>
    <s v="Corn"/>
    <x v="0"/>
    <s v="Secondary product, silage"/>
    <x v="1"/>
    <s v="dollars per planted acre"/>
    <s v="No specific size"/>
    <x v="2"/>
    <s v="United States"/>
    <x v="21"/>
    <n v="8.14"/>
    <x v="4"/>
    <x v="0"/>
  </r>
  <r>
    <s v="Corn"/>
    <x v="0"/>
    <s v="Secondary product, silage"/>
    <x v="1"/>
    <s v="dollars per planted acre"/>
    <s v="No specific size"/>
    <x v="2"/>
    <s v="United States"/>
    <x v="22"/>
    <n v="8.89"/>
    <x v="4"/>
    <x v="0"/>
  </r>
  <r>
    <s v="Corn"/>
    <x v="0"/>
    <s v="Secondary product, silage"/>
    <x v="1"/>
    <s v="dollars per planted acre"/>
    <s v="No specific size"/>
    <x v="2"/>
    <s v="United States"/>
    <x v="23"/>
    <n v="9.81"/>
    <x v="4"/>
    <x v="0"/>
  </r>
  <r>
    <s v="Corn"/>
    <x v="0"/>
    <s v="Secondary product, silage"/>
    <x v="1"/>
    <s v="dollars per planted acre"/>
    <s v="No specific size"/>
    <x v="2"/>
    <s v="United States"/>
    <x v="24"/>
    <n v="7.73"/>
    <x v="4"/>
    <x v="0"/>
  </r>
  <r>
    <s v="Corn"/>
    <x v="0"/>
    <s v="Secondary product, silage"/>
    <x v="1"/>
    <s v="dollars per planted acre"/>
    <s v="No specific size"/>
    <x v="2"/>
    <s v="United States"/>
    <x v="25"/>
    <n v="8.15"/>
    <x v="5"/>
    <x v="0"/>
  </r>
  <r>
    <s v="Corn"/>
    <x v="0"/>
    <s v="Secondary product, silage"/>
    <x v="1"/>
    <s v="dollars per planted acre"/>
    <s v="No specific size"/>
    <x v="2"/>
    <s v="United States"/>
    <x v="26"/>
    <n v="8.08"/>
    <x v="5"/>
    <x v="0"/>
  </r>
  <r>
    <s v="Corn"/>
    <x v="0"/>
    <s v="Secondary product, silage"/>
    <x v="1"/>
    <s v="dollars per planted acre"/>
    <s v="No specific size"/>
    <x v="3"/>
    <s v="United States"/>
    <x v="0"/>
    <n v="2.63"/>
    <x v="0"/>
    <x v="0"/>
  </r>
  <r>
    <s v="Corn"/>
    <x v="0"/>
    <s v="Secondary product, silage"/>
    <x v="1"/>
    <s v="dollars per planted acre"/>
    <s v="No specific size"/>
    <x v="3"/>
    <s v="United States"/>
    <x v="1"/>
    <n v="3.6"/>
    <x v="0"/>
    <x v="0"/>
  </r>
  <r>
    <s v="Corn"/>
    <x v="0"/>
    <s v="Secondary product, silage"/>
    <x v="1"/>
    <s v="dollars per planted acre"/>
    <s v="No specific size"/>
    <x v="3"/>
    <s v="United States"/>
    <x v="2"/>
    <n v="2.1"/>
    <x v="0"/>
    <x v="0"/>
  </r>
  <r>
    <s v="Corn"/>
    <x v="0"/>
    <s v="Secondary product, silage"/>
    <x v="1"/>
    <s v="dollars per planted acre"/>
    <s v="No specific size"/>
    <x v="3"/>
    <s v="United States"/>
    <x v="3"/>
    <n v="1.52"/>
    <x v="0"/>
    <x v="0"/>
  </r>
  <r>
    <s v="Corn"/>
    <x v="0"/>
    <s v="Secondary product, silage"/>
    <x v="1"/>
    <s v="dollars per planted acre"/>
    <s v="No specific size"/>
    <x v="3"/>
    <s v="United States"/>
    <x v="4"/>
    <n v="2.4700000000000002"/>
    <x v="0"/>
    <x v="0"/>
  </r>
  <r>
    <s v="Corn"/>
    <x v="0"/>
    <s v="Secondary product, silage"/>
    <x v="1"/>
    <s v="dollars per planted acre"/>
    <s v="No specific size"/>
    <x v="3"/>
    <s v="United States"/>
    <x v="5"/>
    <n v="5.32"/>
    <x v="1"/>
    <x v="0"/>
  </r>
  <r>
    <s v="Corn"/>
    <x v="0"/>
    <s v="Secondary product, silage"/>
    <x v="1"/>
    <s v="dollars per planted acre"/>
    <s v="No specific size"/>
    <x v="3"/>
    <s v="United States"/>
    <x v="6"/>
    <n v="4.55"/>
    <x v="1"/>
    <x v="0"/>
  </r>
  <r>
    <s v="Corn"/>
    <x v="0"/>
    <s v="Secondary product, silage"/>
    <x v="1"/>
    <s v="dollars per planted acre"/>
    <s v="No specific size"/>
    <x v="3"/>
    <s v="United States"/>
    <x v="7"/>
    <n v="5.4"/>
    <x v="1"/>
    <x v="0"/>
  </r>
  <r>
    <s v="Corn"/>
    <x v="0"/>
    <s v="Secondary product, silage"/>
    <x v="1"/>
    <s v="dollars per planted acre"/>
    <s v="No specific size"/>
    <x v="3"/>
    <s v="United States"/>
    <x v="8"/>
    <n v="6.57"/>
    <x v="1"/>
    <x v="0"/>
  </r>
  <r>
    <s v="Corn"/>
    <x v="0"/>
    <s v="Secondary product, silage"/>
    <x v="1"/>
    <s v="dollars per planted acre"/>
    <s v="No specific size"/>
    <x v="3"/>
    <s v="United States"/>
    <x v="9"/>
    <n v="2.73"/>
    <x v="2"/>
    <x v="0"/>
  </r>
  <r>
    <s v="Corn"/>
    <x v="0"/>
    <s v="Secondary product, silage"/>
    <x v="1"/>
    <s v="dollars per planted acre"/>
    <s v="No specific size"/>
    <x v="3"/>
    <s v="United States"/>
    <x v="10"/>
    <n v="2.34"/>
    <x v="2"/>
    <x v="0"/>
  </r>
  <r>
    <s v="Corn"/>
    <x v="0"/>
    <s v="Secondary product, silage"/>
    <x v="1"/>
    <s v="dollars per planted acre"/>
    <s v="No specific size"/>
    <x v="3"/>
    <s v="United States"/>
    <x v="11"/>
    <n v="3.67"/>
    <x v="2"/>
    <x v="0"/>
  </r>
  <r>
    <s v="Corn"/>
    <x v="0"/>
    <s v="Secondary product, silage"/>
    <x v="1"/>
    <s v="dollars per planted acre"/>
    <s v="No specific size"/>
    <x v="3"/>
    <s v="United States"/>
    <x v="12"/>
    <n v="6.17"/>
    <x v="2"/>
    <x v="0"/>
  </r>
  <r>
    <s v="Corn"/>
    <x v="0"/>
    <s v="Secondary product, silage"/>
    <x v="1"/>
    <s v="dollars per planted acre"/>
    <s v="No specific size"/>
    <x v="3"/>
    <s v="United States"/>
    <x v="13"/>
    <n v="4.58"/>
    <x v="2"/>
    <x v="0"/>
  </r>
  <r>
    <s v="Corn"/>
    <x v="0"/>
    <s v="Secondary product, silage"/>
    <x v="1"/>
    <s v="dollars per planted acre"/>
    <s v="No specific size"/>
    <x v="3"/>
    <s v="United States"/>
    <x v="14"/>
    <n v="1.18"/>
    <x v="3"/>
    <x v="0"/>
  </r>
  <r>
    <s v="Corn"/>
    <x v="0"/>
    <s v="Secondary product, silage"/>
    <x v="1"/>
    <s v="dollars per planted acre"/>
    <s v="No specific size"/>
    <x v="3"/>
    <s v="United States"/>
    <x v="15"/>
    <n v="1.87"/>
    <x v="3"/>
    <x v="0"/>
  </r>
  <r>
    <s v="Corn"/>
    <x v="0"/>
    <s v="Secondary product, silage"/>
    <x v="1"/>
    <s v="dollars per planted acre"/>
    <s v="No specific size"/>
    <x v="3"/>
    <s v="United States"/>
    <x v="16"/>
    <n v="0.89"/>
    <x v="3"/>
    <x v="0"/>
  </r>
  <r>
    <s v="Corn"/>
    <x v="0"/>
    <s v="Secondary product, silage"/>
    <x v="1"/>
    <s v="dollars per planted acre"/>
    <s v="No specific size"/>
    <x v="3"/>
    <s v="United States"/>
    <x v="17"/>
    <n v="0.81"/>
    <x v="3"/>
    <x v="0"/>
  </r>
  <r>
    <s v="Corn"/>
    <x v="0"/>
    <s v="Secondary product, silage"/>
    <x v="1"/>
    <s v="dollars per planted acre"/>
    <s v="No specific size"/>
    <x v="3"/>
    <s v="United States"/>
    <x v="18"/>
    <n v="1.8"/>
    <x v="3"/>
    <x v="0"/>
  </r>
  <r>
    <s v="Corn"/>
    <x v="0"/>
    <s v="Secondary product, silage"/>
    <x v="1"/>
    <s v="dollars per planted acre"/>
    <s v="No specific size"/>
    <x v="3"/>
    <s v="United States"/>
    <x v="19"/>
    <n v="1.3"/>
    <x v="3"/>
    <x v="0"/>
  </r>
  <r>
    <s v="Corn"/>
    <x v="0"/>
    <s v="Secondary product, silage"/>
    <x v="1"/>
    <s v="dollars per planted acre"/>
    <s v="No specific size"/>
    <x v="3"/>
    <s v="United States"/>
    <x v="20"/>
    <n v="2.06"/>
    <x v="4"/>
    <x v="0"/>
  </r>
  <r>
    <s v="Corn"/>
    <x v="0"/>
    <s v="Secondary product, silage"/>
    <x v="1"/>
    <s v="dollars per planted acre"/>
    <s v="No specific size"/>
    <x v="3"/>
    <s v="United States"/>
    <x v="21"/>
    <n v="2.2599999999999998"/>
    <x v="4"/>
    <x v="0"/>
  </r>
  <r>
    <s v="Corn"/>
    <x v="0"/>
    <s v="Secondary product, silage"/>
    <x v="1"/>
    <s v="dollars per planted acre"/>
    <s v="No specific size"/>
    <x v="3"/>
    <s v="United States"/>
    <x v="22"/>
    <n v="2.12"/>
    <x v="4"/>
    <x v="0"/>
  </r>
  <r>
    <s v="Corn"/>
    <x v="0"/>
    <s v="Secondary product, silage"/>
    <x v="1"/>
    <s v="dollars per planted acre"/>
    <s v="No specific size"/>
    <x v="3"/>
    <s v="United States"/>
    <x v="23"/>
    <n v="2.2000000000000002"/>
    <x v="4"/>
    <x v="0"/>
  </r>
  <r>
    <s v="Corn"/>
    <x v="0"/>
    <s v="Secondary product, silage"/>
    <x v="1"/>
    <s v="dollars per planted acre"/>
    <s v="No specific size"/>
    <x v="3"/>
    <s v="United States"/>
    <x v="24"/>
    <n v="3.1"/>
    <x v="4"/>
    <x v="0"/>
  </r>
  <r>
    <s v="Corn"/>
    <x v="0"/>
    <s v="Secondary product, silage"/>
    <x v="1"/>
    <s v="dollars per planted acre"/>
    <s v="No specific size"/>
    <x v="3"/>
    <s v="United States"/>
    <x v="25"/>
    <n v="3.86"/>
    <x v="5"/>
    <x v="0"/>
  </r>
  <r>
    <s v="Corn"/>
    <x v="0"/>
    <s v="Secondary product, silage"/>
    <x v="1"/>
    <s v="dollars per planted acre"/>
    <s v="No specific size"/>
    <x v="3"/>
    <s v="United States"/>
    <x v="26"/>
    <n v="4.08"/>
    <x v="5"/>
    <x v="0"/>
  </r>
  <r>
    <s v="Corn"/>
    <x v="0"/>
    <s v="Secondary product, silage"/>
    <x v="1"/>
    <s v="dollars per planted acre"/>
    <s v="No specific size"/>
    <x v="4"/>
    <s v="United States"/>
    <x v="0"/>
    <n v="0.15"/>
    <x v="0"/>
    <x v="0"/>
  </r>
  <r>
    <s v="Corn"/>
    <x v="0"/>
    <s v="Secondary product, silage"/>
    <x v="1"/>
    <s v="dollars per planted acre"/>
    <s v="No specific size"/>
    <x v="4"/>
    <s v="United States"/>
    <x v="1"/>
    <n v="0.2"/>
    <x v="0"/>
    <x v="0"/>
  </r>
  <r>
    <s v="Corn"/>
    <x v="0"/>
    <s v="Secondary product, silage"/>
    <x v="1"/>
    <s v="dollars per planted acre"/>
    <s v="No specific size"/>
    <x v="4"/>
    <s v="United States"/>
    <x v="2"/>
    <n v="0.2"/>
    <x v="0"/>
    <x v="0"/>
  </r>
  <r>
    <s v="Corn"/>
    <x v="0"/>
    <s v="Secondary product, silage"/>
    <x v="1"/>
    <s v="dollars per planted acre"/>
    <s v="No specific size"/>
    <x v="4"/>
    <s v="United States"/>
    <x v="3"/>
    <n v="0.15"/>
    <x v="0"/>
    <x v="0"/>
  </r>
  <r>
    <s v="Corn"/>
    <x v="0"/>
    <s v="Secondary product, silage"/>
    <x v="1"/>
    <s v="dollars per planted acre"/>
    <s v="No specific size"/>
    <x v="4"/>
    <s v="United States"/>
    <x v="4"/>
    <n v="0.16"/>
    <x v="0"/>
    <x v="0"/>
  </r>
  <r>
    <s v="Corn"/>
    <x v="0"/>
    <s v="Secondary product, silage"/>
    <x v="1"/>
    <s v="dollars per planted acre"/>
    <s v="No specific size"/>
    <x v="4"/>
    <s v="United States"/>
    <x v="5"/>
    <n v="0.97"/>
    <x v="1"/>
    <x v="0"/>
  </r>
  <r>
    <s v="Corn"/>
    <x v="0"/>
    <s v="Secondary product, silage"/>
    <x v="1"/>
    <s v="dollars per planted acre"/>
    <s v="No specific size"/>
    <x v="4"/>
    <s v="United States"/>
    <x v="6"/>
    <n v="0.89"/>
    <x v="1"/>
    <x v="0"/>
  </r>
  <r>
    <s v="Corn"/>
    <x v="0"/>
    <s v="Secondary product, silage"/>
    <x v="1"/>
    <s v="dollars per planted acre"/>
    <s v="No specific size"/>
    <x v="4"/>
    <s v="United States"/>
    <x v="7"/>
    <n v="0.9"/>
    <x v="1"/>
    <x v="0"/>
  </r>
  <r>
    <s v="Corn"/>
    <x v="0"/>
    <s v="Secondary product, silage"/>
    <x v="1"/>
    <s v="dollars per planted acre"/>
    <s v="No specific size"/>
    <x v="4"/>
    <s v="United States"/>
    <x v="8"/>
    <n v="1.02"/>
    <x v="1"/>
    <x v="0"/>
  </r>
  <r>
    <s v="Corn"/>
    <x v="0"/>
    <s v="Secondary product, silage"/>
    <x v="1"/>
    <s v="dollars per planted acre"/>
    <s v="No specific size"/>
    <x v="4"/>
    <s v="United States"/>
    <x v="9"/>
    <n v="1.92"/>
    <x v="2"/>
    <x v="0"/>
  </r>
  <r>
    <s v="Corn"/>
    <x v="0"/>
    <s v="Secondary product, silage"/>
    <x v="1"/>
    <s v="dollars per planted acre"/>
    <s v="No specific size"/>
    <x v="4"/>
    <s v="United States"/>
    <x v="10"/>
    <n v="3.1"/>
    <x v="2"/>
    <x v="0"/>
  </r>
  <r>
    <s v="Corn"/>
    <x v="0"/>
    <s v="Secondary product, silage"/>
    <x v="1"/>
    <s v="dollars per planted acre"/>
    <s v="No specific size"/>
    <x v="4"/>
    <s v="United States"/>
    <x v="11"/>
    <n v="3.27"/>
    <x v="2"/>
    <x v="0"/>
  </r>
  <r>
    <s v="Corn"/>
    <x v="0"/>
    <s v="Secondary product, silage"/>
    <x v="1"/>
    <s v="dollars per planted acre"/>
    <s v="No specific size"/>
    <x v="4"/>
    <s v="United States"/>
    <x v="12"/>
    <n v="3.09"/>
    <x v="2"/>
    <x v="0"/>
  </r>
  <r>
    <s v="Corn"/>
    <x v="0"/>
    <s v="Secondary product, silage"/>
    <x v="1"/>
    <s v="dollars per planted acre"/>
    <s v="No specific size"/>
    <x v="4"/>
    <s v="United States"/>
    <x v="13"/>
    <n v="2.4700000000000002"/>
    <x v="2"/>
    <x v="0"/>
  </r>
  <r>
    <s v="Corn"/>
    <x v="0"/>
    <s v="Secondary product, silage"/>
    <x v="1"/>
    <s v="dollars per planted acre"/>
    <s v="No specific size"/>
    <x v="4"/>
    <s v="United States"/>
    <x v="14"/>
    <n v="1"/>
    <x v="3"/>
    <x v="0"/>
  </r>
  <r>
    <s v="Corn"/>
    <x v="0"/>
    <s v="Secondary product, silage"/>
    <x v="1"/>
    <s v="dollars per planted acre"/>
    <s v="No specific size"/>
    <x v="4"/>
    <s v="United States"/>
    <x v="15"/>
    <n v="1.45"/>
    <x v="3"/>
    <x v="0"/>
  </r>
  <r>
    <s v="Corn"/>
    <x v="0"/>
    <s v="Secondary product, silage"/>
    <x v="1"/>
    <s v="dollars per planted acre"/>
    <s v="No specific size"/>
    <x v="4"/>
    <s v="United States"/>
    <x v="16"/>
    <n v="1.6"/>
    <x v="3"/>
    <x v="0"/>
  </r>
  <r>
    <s v="Corn"/>
    <x v="0"/>
    <s v="Secondary product, silage"/>
    <x v="1"/>
    <s v="dollars per planted acre"/>
    <s v="No specific size"/>
    <x v="4"/>
    <s v="United States"/>
    <x v="17"/>
    <n v="1.42"/>
    <x v="3"/>
    <x v="0"/>
  </r>
  <r>
    <s v="Corn"/>
    <x v="0"/>
    <s v="Secondary product, silage"/>
    <x v="1"/>
    <s v="dollars per planted acre"/>
    <s v="No specific size"/>
    <x v="4"/>
    <s v="United States"/>
    <x v="18"/>
    <n v="1.41"/>
    <x v="3"/>
    <x v="0"/>
  </r>
  <r>
    <s v="Corn"/>
    <x v="0"/>
    <s v="Secondary product, silage"/>
    <x v="1"/>
    <s v="dollars per planted acre"/>
    <s v="No specific size"/>
    <x v="4"/>
    <s v="United States"/>
    <x v="19"/>
    <n v="1.59"/>
    <x v="3"/>
    <x v="0"/>
  </r>
  <r>
    <s v="Corn"/>
    <x v="0"/>
    <s v="Secondary product, silage"/>
    <x v="1"/>
    <s v="dollars per planted acre"/>
    <s v="No specific size"/>
    <x v="4"/>
    <s v="United States"/>
    <x v="20"/>
    <n v="1.02"/>
    <x v="4"/>
    <x v="0"/>
  </r>
  <r>
    <s v="Corn"/>
    <x v="0"/>
    <s v="Secondary product, silage"/>
    <x v="1"/>
    <s v="dollars per planted acre"/>
    <s v="No specific size"/>
    <x v="4"/>
    <s v="United States"/>
    <x v="21"/>
    <n v="1.23"/>
    <x v="4"/>
    <x v="0"/>
  </r>
  <r>
    <s v="Corn"/>
    <x v="0"/>
    <s v="Secondary product, silage"/>
    <x v="1"/>
    <s v="dollars per planted acre"/>
    <s v="No specific size"/>
    <x v="4"/>
    <s v="United States"/>
    <x v="22"/>
    <n v="1.36"/>
    <x v="4"/>
    <x v="0"/>
  </r>
  <r>
    <s v="Corn"/>
    <x v="0"/>
    <s v="Secondary product, silage"/>
    <x v="1"/>
    <s v="dollars per planted acre"/>
    <s v="No specific size"/>
    <x v="4"/>
    <s v="United States"/>
    <x v="23"/>
    <n v="1.64"/>
    <x v="4"/>
    <x v="0"/>
  </r>
  <r>
    <s v="Corn"/>
    <x v="0"/>
    <s v="Secondary product, silage"/>
    <x v="1"/>
    <s v="dollars per planted acre"/>
    <s v="No specific size"/>
    <x v="4"/>
    <s v="United States"/>
    <x v="24"/>
    <n v="1.1200000000000001"/>
    <x v="4"/>
    <x v="0"/>
  </r>
  <r>
    <s v="Corn"/>
    <x v="0"/>
    <s v="Secondary product, silage"/>
    <x v="1"/>
    <s v="dollars per planted acre"/>
    <s v="No specific size"/>
    <x v="4"/>
    <s v="United States"/>
    <x v="25"/>
    <n v="1.34"/>
    <x v="5"/>
    <x v="0"/>
  </r>
  <r>
    <s v="Corn"/>
    <x v="0"/>
    <s v="Secondary product, silage"/>
    <x v="1"/>
    <s v="dollars per planted acre"/>
    <s v="No specific size"/>
    <x v="4"/>
    <s v="United States"/>
    <x v="26"/>
    <n v="1.64"/>
    <x v="5"/>
    <x v="0"/>
  </r>
  <r>
    <s v="Corn"/>
    <x v="0"/>
    <s v="Secondary product, silage"/>
    <x v="1"/>
    <s v="dollars per planted acre"/>
    <s v="No specific size"/>
    <x v="5"/>
    <s v="United States"/>
    <x v="0"/>
    <n v="0"/>
    <x v="0"/>
    <x v="0"/>
  </r>
  <r>
    <s v="Corn"/>
    <x v="0"/>
    <s v="Secondary product, silage"/>
    <x v="1"/>
    <s v="dollars per planted acre"/>
    <s v="No specific size"/>
    <x v="5"/>
    <s v="United States"/>
    <x v="1"/>
    <n v="0"/>
    <x v="0"/>
    <x v="0"/>
  </r>
  <r>
    <s v="Corn"/>
    <x v="0"/>
    <s v="Secondary product, silage"/>
    <x v="1"/>
    <s v="dollars per planted acre"/>
    <s v="No specific size"/>
    <x v="5"/>
    <s v="United States"/>
    <x v="2"/>
    <n v="0"/>
    <x v="0"/>
    <x v="0"/>
  </r>
  <r>
    <s v="Corn"/>
    <x v="0"/>
    <s v="Secondary product, silage"/>
    <x v="1"/>
    <s v="dollars per planted acre"/>
    <s v="No specific size"/>
    <x v="5"/>
    <s v="United States"/>
    <x v="3"/>
    <n v="0"/>
    <x v="0"/>
    <x v="0"/>
  </r>
  <r>
    <s v="Corn"/>
    <x v="0"/>
    <s v="Secondary product, silage"/>
    <x v="1"/>
    <s v="dollars per planted acre"/>
    <s v="No specific size"/>
    <x v="5"/>
    <s v="United States"/>
    <x v="4"/>
    <n v="0"/>
    <x v="0"/>
    <x v="0"/>
  </r>
  <r>
    <s v="Corn"/>
    <x v="0"/>
    <s v="Secondary product, silage"/>
    <x v="1"/>
    <s v="dollars per planted acre"/>
    <s v="No specific size"/>
    <x v="5"/>
    <s v="United States"/>
    <x v="5"/>
    <n v="20.99"/>
    <x v="1"/>
    <x v="0"/>
  </r>
  <r>
    <s v="Corn"/>
    <x v="0"/>
    <s v="Secondary product, silage"/>
    <x v="1"/>
    <s v="dollars per planted acre"/>
    <s v="No specific size"/>
    <x v="5"/>
    <s v="United States"/>
    <x v="6"/>
    <n v="15.78"/>
    <x v="1"/>
    <x v="0"/>
  </r>
  <r>
    <s v="Corn"/>
    <x v="0"/>
    <s v="Secondary product, silage"/>
    <x v="1"/>
    <s v="dollars per planted acre"/>
    <s v="No specific size"/>
    <x v="5"/>
    <s v="United States"/>
    <x v="7"/>
    <n v="30.54"/>
    <x v="1"/>
    <x v="0"/>
  </r>
  <r>
    <s v="Corn"/>
    <x v="0"/>
    <s v="Secondary product, silage"/>
    <x v="1"/>
    <s v="dollars per planted acre"/>
    <s v="No specific size"/>
    <x v="5"/>
    <s v="United States"/>
    <x v="8"/>
    <n v="23.15"/>
    <x v="1"/>
    <x v="0"/>
  </r>
  <r>
    <s v="Corn"/>
    <x v="0"/>
    <s v="Secondary product, silage"/>
    <x v="1"/>
    <s v="dollars per planted acre"/>
    <s v="No specific size"/>
    <x v="5"/>
    <s v="United States"/>
    <x v="9"/>
    <n v="4.26"/>
    <x v="2"/>
    <x v="0"/>
  </r>
  <r>
    <s v="Corn"/>
    <x v="0"/>
    <s v="Secondary product, silage"/>
    <x v="1"/>
    <s v="dollars per planted acre"/>
    <s v="No specific size"/>
    <x v="5"/>
    <s v="United States"/>
    <x v="10"/>
    <n v="6.68"/>
    <x v="2"/>
    <x v="0"/>
  </r>
  <r>
    <s v="Corn"/>
    <x v="0"/>
    <s v="Secondary product, silage"/>
    <x v="1"/>
    <s v="dollars per planted acre"/>
    <s v="No specific size"/>
    <x v="5"/>
    <s v="United States"/>
    <x v="11"/>
    <n v="4.2699999999999996"/>
    <x v="2"/>
    <x v="0"/>
  </r>
  <r>
    <s v="Corn"/>
    <x v="0"/>
    <s v="Secondary product, silage"/>
    <x v="1"/>
    <s v="dollars per planted acre"/>
    <s v="No specific size"/>
    <x v="5"/>
    <s v="United States"/>
    <x v="12"/>
    <n v="7.56"/>
    <x v="2"/>
    <x v="0"/>
  </r>
  <r>
    <s v="Corn"/>
    <x v="0"/>
    <s v="Secondary product, silage"/>
    <x v="1"/>
    <s v="dollars per planted acre"/>
    <s v="No specific size"/>
    <x v="5"/>
    <s v="United States"/>
    <x v="13"/>
    <n v="5.73"/>
    <x v="2"/>
    <x v="0"/>
  </r>
  <r>
    <s v="Corn"/>
    <x v="0"/>
    <s v="Secondary product, silage"/>
    <x v="1"/>
    <s v="dollars per planted acre"/>
    <s v="No specific size"/>
    <x v="5"/>
    <s v="United States"/>
    <x v="14"/>
    <n v="4.75"/>
    <x v="3"/>
    <x v="0"/>
  </r>
  <r>
    <s v="Corn"/>
    <x v="0"/>
    <s v="Secondary product, silage"/>
    <x v="1"/>
    <s v="dollars per planted acre"/>
    <s v="No specific size"/>
    <x v="5"/>
    <s v="United States"/>
    <x v="15"/>
    <n v="4.82"/>
    <x v="3"/>
    <x v="0"/>
  </r>
  <r>
    <s v="Corn"/>
    <x v="0"/>
    <s v="Secondary product, silage"/>
    <x v="1"/>
    <s v="dollars per planted acre"/>
    <s v="No specific size"/>
    <x v="5"/>
    <s v="United States"/>
    <x v="16"/>
    <n v="4.0199999999999996"/>
    <x v="3"/>
    <x v="0"/>
  </r>
  <r>
    <s v="Corn"/>
    <x v="0"/>
    <s v="Secondary product, silage"/>
    <x v="1"/>
    <s v="dollars per planted acre"/>
    <s v="No specific size"/>
    <x v="5"/>
    <s v="United States"/>
    <x v="17"/>
    <n v="7.2"/>
    <x v="3"/>
    <x v="0"/>
  </r>
  <r>
    <s v="Corn"/>
    <x v="0"/>
    <s v="Secondary product, silage"/>
    <x v="1"/>
    <s v="dollars per planted acre"/>
    <s v="No specific size"/>
    <x v="5"/>
    <s v="United States"/>
    <x v="18"/>
    <n v="8.15"/>
    <x v="3"/>
    <x v="0"/>
  </r>
  <r>
    <s v="Corn"/>
    <x v="0"/>
    <s v="Secondary product, silage"/>
    <x v="1"/>
    <s v="dollars per planted acre"/>
    <s v="No specific size"/>
    <x v="5"/>
    <s v="United States"/>
    <x v="19"/>
    <n v="7.21"/>
    <x v="3"/>
    <x v="0"/>
  </r>
  <r>
    <s v="Corn"/>
    <x v="0"/>
    <s v="Secondary product, silage"/>
    <x v="1"/>
    <s v="dollars per planted acre"/>
    <s v="No specific size"/>
    <x v="5"/>
    <s v="United States"/>
    <x v="20"/>
    <n v="7.24"/>
    <x v="4"/>
    <x v="0"/>
  </r>
  <r>
    <s v="Corn"/>
    <x v="0"/>
    <s v="Secondary product, silage"/>
    <x v="1"/>
    <s v="dollars per planted acre"/>
    <s v="No specific size"/>
    <x v="5"/>
    <s v="United States"/>
    <x v="21"/>
    <n v="6.28"/>
    <x v="4"/>
    <x v="0"/>
  </r>
  <r>
    <s v="Corn"/>
    <x v="0"/>
    <s v="Secondary product, silage"/>
    <x v="1"/>
    <s v="dollars per planted acre"/>
    <s v="No specific size"/>
    <x v="5"/>
    <s v="United States"/>
    <x v="22"/>
    <n v="10.26"/>
    <x v="4"/>
    <x v="0"/>
  </r>
  <r>
    <s v="Corn"/>
    <x v="0"/>
    <s v="Secondary product, silage"/>
    <x v="1"/>
    <s v="dollars per planted acre"/>
    <s v="No specific size"/>
    <x v="5"/>
    <s v="United States"/>
    <x v="23"/>
    <n v="7.92"/>
    <x v="4"/>
    <x v="0"/>
  </r>
  <r>
    <s v="Corn"/>
    <x v="0"/>
    <s v="Secondary product, silage"/>
    <x v="1"/>
    <s v="dollars per planted acre"/>
    <s v="No specific size"/>
    <x v="5"/>
    <s v="United States"/>
    <x v="24"/>
    <n v="9.11"/>
    <x v="4"/>
    <x v="0"/>
  </r>
  <r>
    <s v="Corn"/>
    <x v="0"/>
    <s v="Secondary product, silage"/>
    <x v="1"/>
    <s v="dollars per planted acre"/>
    <s v="No specific size"/>
    <x v="5"/>
    <s v="United States"/>
    <x v="25"/>
    <n v="3.22"/>
    <x v="5"/>
    <x v="0"/>
  </r>
  <r>
    <s v="Corn"/>
    <x v="0"/>
    <s v="Secondary product, silage"/>
    <x v="1"/>
    <s v="dollars per planted acre"/>
    <s v="No specific size"/>
    <x v="5"/>
    <s v="United States"/>
    <x v="26"/>
    <n v="4.0199999999999996"/>
    <x v="5"/>
    <x v="0"/>
  </r>
  <r>
    <s v="Corn"/>
    <x v="0"/>
    <s v="Secondary product, silage"/>
    <x v="1"/>
    <s v="dollars per planted acre"/>
    <s v="No specific size"/>
    <x v="6"/>
    <s v="United States"/>
    <x v="0"/>
    <n v="3.76"/>
    <x v="0"/>
    <x v="0"/>
  </r>
  <r>
    <s v="Corn"/>
    <x v="0"/>
    <s v="Secondary product, silage"/>
    <x v="1"/>
    <s v="dollars per planted acre"/>
    <s v="No specific size"/>
    <x v="6"/>
    <s v="United States"/>
    <x v="1"/>
    <n v="4.3499999999999996"/>
    <x v="0"/>
    <x v="0"/>
  </r>
  <r>
    <s v="Corn"/>
    <x v="0"/>
    <s v="Secondary product, silage"/>
    <x v="1"/>
    <s v="dollars per planted acre"/>
    <s v="No specific size"/>
    <x v="6"/>
    <s v="United States"/>
    <x v="2"/>
    <n v="2.12"/>
    <x v="0"/>
    <x v="0"/>
  </r>
  <r>
    <s v="Corn"/>
    <x v="0"/>
    <s v="Secondary product, silage"/>
    <x v="1"/>
    <s v="dollars per planted acre"/>
    <s v="No specific size"/>
    <x v="6"/>
    <s v="United States"/>
    <x v="3"/>
    <n v="3.46"/>
    <x v="0"/>
    <x v="0"/>
  </r>
  <r>
    <s v="Corn"/>
    <x v="0"/>
    <s v="Secondary product, silage"/>
    <x v="1"/>
    <s v="dollars per planted acre"/>
    <s v="No specific size"/>
    <x v="6"/>
    <s v="United States"/>
    <x v="4"/>
    <n v="2.35"/>
    <x v="0"/>
    <x v="0"/>
  </r>
  <r>
    <s v="Corn"/>
    <x v="0"/>
    <s v="Secondary product, silage"/>
    <x v="1"/>
    <s v="dollars per planted acre"/>
    <s v="No specific size"/>
    <x v="6"/>
    <s v="United States"/>
    <x v="5"/>
    <n v="2.2999999999999998"/>
    <x v="1"/>
    <x v="0"/>
  </r>
  <r>
    <s v="Corn"/>
    <x v="0"/>
    <s v="Secondary product, silage"/>
    <x v="1"/>
    <s v="dollars per planted acre"/>
    <s v="No specific size"/>
    <x v="6"/>
    <s v="United States"/>
    <x v="6"/>
    <n v="2"/>
    <x v="1"/>
    <x v="0"/>
  </r>
  <r>
    <s v="Corn"/>
    <x v="0"/>
    <s v="Secondary product, silage"/>
    <x v="1"/>
    <s v="dollars per planted acre"/>
    <s v="No specific size"/>
    <x v="6"/>
    <s v="United States"/>
    <x v="7"/>
    <n v="2.23"/>
    <x v="1"/>
    <x v="0"/>
  </r>
  <r>
    <s v="Corn"/>
    <x v="0"/>
    <s v="Secondary product, silage"/>
    <x v="1"/>
    <s v="dollars per planted acre"/>
    <s v="No specific size"/>
    <x v="6"/>
    <s v="United States"/>
    <x v="8"/>
    <n v="2.02"/>
    <x v="1"/>
    <x v="0"/>
  </r>
  <r>
    <s v="Corn"/>
    <x v="0"/>
    <s v="Secondary product, silage"/>
    <x v="1"/>
    <s v="dollars per planted acre"/>
    <s v="No specific size"/>
    <x v="6"/>
    <s v="United States"/>
    <x v="9"/>
    <n v="0"/>
    <x v="2"/>
    <x v="0"/>
  </r>
  <r>
    <s v="Corn"/>
    <x v="0"/>
    <s v="Secondary product, silage"/>
    <x v="1"/>
    <s v="dollars per planted acre"/>
    <s v="No specific size"/>
    <x v="6"/>
    <s v="United States"/>
    <x v="10"/>
    <n v="0"/>
    <x v="2"/>
    <x v="0"/>
  </r>
  <r>
    <s v="Corn"/>
    <x v="0"/>
    <s v="Secondary product, silage"/>
    <x v="1"/>
    <s v="dollars per planted acre"/>
    <s v="No specific size"/>
    <x v="6"/>
    <s v="United States"/>
    <x v="11"/>
    <n v="0"/>
    <x v="2"/>
    <x v="0"/>
  </r>
  <r>
    <s v="Corn"/>
    <x v="0"/>
    <s v="Secondary product, silage"/>
    <x v="1"/>
    <s v="dollars per planted acre"/>
    <s v="No specific size"/>
    <x v="6"/>
    <s v="United States"/>
    <x v="12"/>
    <n v="0"/>
    <x v="2"/>
    <x v="0"/>
  </r>
  <r>
    <s v="Corn"/>
    <x v="0"/>
    <s v="Secondary product, silage"/>
    <x v="1"/>
    <s v="dollars per planted acre"/>
    <s v="No specific size"/>
    <x v="6"/>
    <s v="United States"/>
    <x v="13"/>
    <n v="0"/>
    <x v="2"/>
    <x v="0"/>
  </r>
  <r>
    <s v="Corn"/>
    <x v="0"/>
    <s v="Secondary product, silage"/>
    <x v="1"/>
    <s v="dollars per planted acre"/>
    <s v="No specific size"/>
    <x v="6"/>
    <s v="United States"/>
    <x v="14"/>
    <n v="0"/>
    <x v="3"/>
    <x v="0"/>
  </r>
  <r>
    <s v="Corn"/>
    <x v="0"/>
    <s v="Secondary product, silage"/>
    <x v="1"/>
    <s v="dollars per planted acre"/>
    <s v="No specific size"/>
    <x v="6"/>
    <s v="United States"/>
    <x v="15"/>
    <n v="0"/>
    <x v="3"/>
    <x v="0"/>
  </r>
  <r>
    <s v="Corn"/>
    <x v="0"/>
    <s v="Secondary product, silage"/>
    <x v="1"/>
    <s v="dollars per planted acre"/>
    <s v="No specific size"/>
    <x v="6"/>
    <s v="United States"/>
    <x v="16"/>
    <n v="0"/>
    <x v="3"/>
    <x v="0"/>
  </r>
  <r>
    <s v="Corn"/>
    <x v="0"/>
    <s v="Secondary product, silage"/>
    <x v="1"/>
    <s v="dollars per planted acre"/>
    <s v="No specific size"/>
    <x v="6"/>
    <s v="United States"/>
    <x v="17"/>
    <n v="0"/>
    <x v="3"/>
    <x v="0"/>
  </r>
  <r>
    <s v="Corn"/>
    <x v="0"/>
    <s v="Secondary product, silage"/>
    <x v="1"/>
    <s v="dollars per planted acre"/>
    <s v="No specific size"/>
    <x v="6"/>
    <s v="United States"/>
    <x v="18"/>
    <n v="0"/>
    <x v="3"/>
    <x v="0"/>
  </r>
  <r>
    <s v="Corn"/>
    <x v="0"/>
    <s v="Secondary product, silage"/>
    <x v="1"/>
    <s v="dollars per planted acre"/>
    <s v="No specific size"/>
    <x v="6"/>
    <s v="United States"/>
    <x v="19"/>
    <n v="0"/>
    <x v="3"/>
    <x v="0"/>
  </r>
  <r>
    <s v="Corn"/>
    <x v="0"/>
    <s v="Secondary product, silage"/>
    <x v="1"/>
    <s v="dollars per planted acre"/>
    <s v="No specific size"/>
    <x v="6"/>
    <s v="United States"/>
    <x v="20"/>
    <n v="1.64"/>
    <x v="4"/>
    <x v="0"/>
  </r>
  <r>
    <s v="Corn"/>
    <x v="0"/>
    <s v="Secondary product, silage"/>
    <x v="1"/>
    <s v="dollars per planted acre"/>
    <s v="No specific size"/>
    <x v="6"/>
    <s v="United States"/>
    <x v="21"/>
    <n v="2"/>
    <x v="4"/>
    <x v="0"/>
  </r>
  <r>
    <s v="Corn"/>
    <x v="0"/>
    <s v="Secondary product, silage"/>
    <x v="1"/>
    <s v="dollars per planted acre"/>
    <s v="No specific size"/>
    <x v="6"/>
    <s v="United States"/>
    <x v="22"/>
    <n v="3"/>
    <x v="4"/>
    <x v="0"/>
  </r>
  <r>
    <s v="Corn"/>
    <x v="0"/>
    <s v="Secondary product, silage"/>
    <x v="1"/>
    <s v="dollars per planted acre"/>
    <s v="No specific size"/>
    <x v="6"/>
    <s v="United States"/>
    <x v="23"/>
    <n v="2.0699999999999998"/>
    <x v="4"/>
    <x v="0"/>
  </r>
  <r>
    <s v="Corn"/>
    <x v="0"/>
    <s v="Secondary product, silage"/>
    <x v="1"/>
    <s v="dollars per planted acre"/>
    <s v="No specific size"/>
    <x v="6"/>
    <s v="United States"/>
    <x v="24"/>
    <n v="2.38"/>
    <x v="4"/>
    <x v="0"/>
  </r>
  <r>
    <s v="Corn"/>
    <x v="0"/>
    <s v="Secondary product, silage"/>
    <x v="1"/>
    <s v="dollars per planted acre"/>
    <s v="No specific size"/>
    <x v="6"/>
    <s v="United States"/>
    <x v="25"/>
    <n v="0.63"/>
    <x v="5"/>
    <x v="0"/>
  </r>
  <r>
    <s v="Corn"/>
    <x v="0"/>
    <s v="Secondary product, silage"/>
    <x v="1"/>
    <s v="dollars per planted acre"/>
    <s v="No specific size"/>
    <x v="6"/>
    <s v="United States"/>
    <x v="26"/>
    <n v="0.65"/>
    <x v="5"/>
    <x v="0"/>
  </r>
  <r>
    <s v="Corn"/>
    <x v="0"/>
    <s v="Total, gross value of production"/>
    <x v="2"/>
    <s v="dollars per planted acre"/>
    <s v="No specific size"/>
    <x v="0"/>
    <s v="United States"/>
    <x v="0"/>
    <n v="369.93"/>
    <x v="0"/>
    <x v="0"/>
  </r>
  <r>
    <s v="Corn"/>
    <x v="0"/>
    <s v="Total, gross value of production"/>
    <x v="2"/>
    <s v="dollars per planted acre"/>
    <s v="No specific size"/>
    <x v="0"/>
    <s v="United States"/>
    <x v="1"/>
    <n v="331.37"/>
    <x v="0"/>
    <x v="0"/>
  </r>
  <r>
    <s v="Corn"/>
    <x v="0"/>
    <s v="Total, gross value of production"/>
    <x v="2"/>
    <s v="dollars per planted acre"/>
    <s v="No specific size"/>
    <x v="0"/>
    <s v="United States"/>
    <x v="2"/>
    <n v="262.88"/>
    <x v="0"/>
    <x v="0"/>
  </r>
  <r>
    <s v="Corn"/>
    <x v="0"/>
    <s v="Total, gross value of production"/>
    <x v="2"/>
    <s v="dollars per planted acre"/>
    <s v="No specific size"/>
    <x v="0"/>
    <s v="United States"/>
    <x v="3"/>
    <n v="230.7"/>
    <x v="0"/>
    <x v="0"/>
  </r>
  <r>
    <s v="Corn"/>
    <x v="0"/>
    <s v="Total, gross value of production"/>
    <x v="2"/>
    <s v="dollars per planted acre"/>
    <s v="No specific size"/>
    <x v="0"/>
    <s v="United States"/>
    <x v="4"/>
    <n v="246.67"/>
    <x v="0"/>
    <x v="0"/>
  </r>
  <r>
    <s v="Corn"/>
    <x v="0"/>
    <s v="Total, gross value of production"/>
    <x v="2"/>
    <s v="dollars per planted acre"/>
    <s v="No specific size"/>
    <x v="0"/>
    <s v="United States"/>
    <x v="5"/>
    <n v="266.92"/>
    <x v="1"/>
    <x v="0"/>
  </r>
  <r>
    <s v="Corn"/>
    <x v="0"/>
    <s v="Total, gross value of production"/>
    <x v="2"/>
    <s v="dollars per planted acre"/>
    <s v="No specific size"/>
    <x v="0"/>
    <s v="United States"/>
    <x v="6"/>
    <n v="312.82"/>
    <x v="1"/>
    <x v="0"/>
  </r>
  <r>
    <s v="Corn"/>
    <x v="0"/>
    <s v="Total, gross value of production"/>
    <x v="2"/>
    <s v="dollars per planted acre"/>
    <s v="No specific size"/>
    <x v="0"/>
    <s v="United States"/>
    <x v="7"/>
    <n v="319.62"/>
    <x v="1"/>
    <x v="0"/>
  </r>
  <r>
    <s v="Corn"/>
    <x v="0"/>
    <s v="Total, gross value of production"/>
    <x v="2"/>
    <s v="dollars per planted acre"/>
    <s v="No specific size"/>
    <x v="0"/>
    <s v="United States"/>
    <x v="8"/>
    <n v="362.35"/>
    <x v="1"/>
    <x v="0"/>
  </r>
  <r>
    <s v="Corn"/>
    <x v="0"/>
    <s v="Total, gross value of production"/>
    <x v="2"/>
    <s v="dollars per planted acre"/>
    <s v="No specific size"/>
    <x v="0"/>
    <s v="United States"/>
    <x v="9"/>
    <n v="260.43"/>
    <x v="2"/>
    <x v="0"/>
  </r>
  <r>
    <s v="Corn"/>
    <x v="0"/>
    <s v="Total, gross value of production"/>
    <x v="2"/>
    <s v="dollars per planted acre"/>
    <s v="No specific size"/>
    <x v="0"/>
    <s v="United States"/>
    <x v="10"/>
    <n v="351.87"/>
    <x v="2"/>
    <x v="0"/>
  </r>
  <r>
    <s v="Corn"/>
    <x v="0"/>
    <s v="Total, gross value of production"/>
    <x v="2"/>
    <s v="dollars per planted acre"/>
    <s v="No specific size"/>
    <x v="0"/>
    <s v="United States"/>
    <x v="11"/>
    <n v="468.94"/>
    <x v="2"/>
    <x v="0"/>
  </r>
  <r>
    <s v="Corn"/>
    <x v="0"/>
    <s v="Total, gross value of production"/>
    <x v="2"/>
    <s v="dollars per planted acre"/>
    <s v="No specific size"/>
    <x v="0"/>
    <s v="United States"/>
    <x v="12"/>
    <n v="629.36"/>
    <x v="2"/>
    <x v="0"/>
  </r>
  <r>
    <s v="Corn"/>
    <x v="0"/>
    <s v="Total, gross value of production"/>
    <x v="2"/>
    <s v="dollars per planted acre"/>
    <s v="No specific size"/>
    <x v="0"/>
    <s v="United States"/>
    <x v="13"/>
    <n v="561.22"/>
    <x v="2"/>
    <x v="0"/>
  </r>
  <r>
    <s v="Corn"/>
    <x v="0"/>
    <s v="Total, gross value of production"/>
    <x v="2"/>
    <s v="dollars per planted acre"/>
    <s v="No specific size"/>
    <x v="0"/>
    <s v="United States"/>
    <x v="14"/>
    <n v="689.39"/>
    <x v="3"/>
    <x v="0"/>
  </r>
  <r>
    <s v="Corn"/>
    <x v="0"/>
    <s v="Total, gross value of production"/>
    <x v="2"/>
    <s v="dollars per planted acre"/>
    <s v="No specific size"/>
    <x v="0"/>
    <s v="United States"/>
    <x v="15"/>
    <n v="837.77"/>
    <x v="3"/>
    <x v="0"/>
  </r>
  <r>
    <s v="Corn"/>
    <x v="0"/>
    <s v="Total, gross value of production"/>
    <x v="2"/>
    <s v="dollars per planted acre"/>
    <s v="No specific size"/>
    <x v="0"/>
    <s v="United States"/>
    <x v="16"/>
    <n v="802.55"/>
    <x v="3"/>
    <x v="0"/>
  </r>
  <r>
    <s v="Corn"/>
    <x v="0"/>
    <s v="Total, gross value of production"/>
    <x v="2"/>
    <s v="dollars per planted acre"/>
    <s v="No specific size"/>
    <x v="0"/>
    <s v="United States"/>
    <x v="17"/>
    <n v="720.51"/>
    <x v="3"/>
    <x v="0"/>
  </r>
  <r>
    <s v="Corn"/>
    <x v="0"/>
    <s v="Total, gross value of production"/>
    <x v="2"/>
    <s v="dollars per planted acre"/>
    <s v="No specific size"/>
    <x v="0"/>
    <s v="United States"/>
    <x v="18"/>
    <n v="603.17999999999995"/>
    <x v="3"/>
    <x v="0"/>
  </r>
  <r>
    <s v="Corn"/>
    <x v="0"/>
    <s v="Total, gross value of production"/>
    <x v="2"/>
    <s v="dollars per planted acre"/>
    <s v="No specific size"/>
    <x v="0"/>
    <s v="United States"/>
    <x v="19"/>
    <n v="612.6"/>
    <x v="3"/>
    <x v="0"/>
  </r>
  <r>
    <s v="Corn"/>
    <x v="0"/>
    <s v="Total, gross value of production"/>
    <x v="2"/>
    <s v="dollars per planted acre"/>
    <s v="No specific size"/>
    <x v="0"/>
    <s v="United States"/>
    <x v="20"/>
    <n v="603.91999999999996"/>
    <x v="4"/>
    <x v="0"/>
  </r>
  <r>
    <s v="Corn"/>
    <x v="0"/>
    <s v="Total, gross value of production"/>
    <x v="2"/>
    <s v="dollars per planted acre"/>
    <s v="No specific size"/>
    <x v="0"/>
    <s v="United States"/>
    <x v="21"/>
    <n v="600.03"/>
    <x v="4"/>
    <x v="0"/>
  </r>
  <r>
    <s v="Corn"/>
    <x v="0"/>
    <s v="Total, gross value of production"/>
    <x v="2"/>
    <s v="dollars per planted acre"/>
    <s v="No specific size"/>
    <x v="0"/>
    <s v="United States"/>
    <x v="22"/>
    <n v="628.11"/>
    <x v="4"/>
    <x v="0"/>
  </r>
  <r>
    <s v="Corn"/>
    <x v="0"/>
    <s v="Total, gross value of production"/>
    <x v="2"/>
    <s v="dollars per planted acre"/>
    <s v="No specific size"/>
    <x v="0"/>
    <s v="United States"/>
    <x v="23"/>
    <n v="664.94"/>
    <x v="4"/>
    <x v="0"/>
  </r>
  <r>
    <s v="Corn"/>
    <x v="0"/>
    <s v="Total, gross value of production"/>
    <x v="2"/>
    <s v="dollars per planted acre"/>
    <s v="No specific size"/>
    <x v="0"/>
    <s v="United States"/>
    <x v="24"/>
    <n v="644.71"/>
    <x v="4"/>
    <x v="0"/>
  </r>
  <r>
    <s v="Corn"/>
    <x v="0"/>
    <s v="Total, gross value of production"/>
    <x v="2"/>
    <s v="dollars per planted acre"/>
    <s v="No specific size"/>
    <x v="0"/>
    <s v="United States"/>
    <x v="25"/>
    <n v="944.56"/>
    <x v="5"/>
    <x v="0"/>
  </r>
  <r>
    <s v="Corn"/>
    <x v="0"/>
    <s v="Total, gross value of production"/>
    <x v="2"/>
    <s v="dollars per planted acre"/>
    <s v="No specific size"/>
    <x v="0"/>
    <s v="United States"/>
    <x v="26"/>
    <n v="1173.6199999999999"/>
    <x v="5"/>
    <x v="0"/>
  </r>
  <r>
    <s v="Corn"/>
    <x v="0"/>
    <s v="Total, gross value of production"/>
    <x v="2"/>
    <s v="dollars per planted acre"/>
    <s v="No specific size"/>
    <x v="1"/>
    <s v="United States"/>
    <x v="0"/>
    <n v="386.03"/>
    <x v="0"/>
    <x v="0"/>
  </r>
  <r>
    <s v="Corn"/>
    <x v="0"/>
    <s v="Total, gross value of production"/>
    <x v="2"/>
    <s v="dollars per planted acre"/>
    <s v="No specific size"/>
    <x v="1"/>
    <s v="United States"/>
    <x v="1"/>
    <n v="341.73"/>
    <x v="0"/>
    <x v="0"/>
  </r>
  <r>
    <s v="Corn"/>
    <x v="0"/>
    <s v="Total, gross value of production"/>
    <x v="2"/>
    <s v="dollars per planted acre"/>
    <s v="No specific size"/>
    <x v="1"/>
    <s v="United States"/>
    <x v="2"/>
    <n v="276.37"/>
    <x v="0"/>
    <x v="0"/>
  </r>
  <r>
    <s v="Corn"/>
    <x v="0"/>
    <s v="Total, gross value of production"/>
    <x v="2"/>
    <s v="dollars per planted acre"/>
    <s v="No specific size"/>
    <x v="1"/>
    <s v="United States"/>
    <x v="3"/>
    <n v="236.64"/>
    <x v="0"/>
    <x v="0"/>
  </r>
  <r>
    <s v="Corn"/>
    <x v="0"/>
    <s v="Total, gross value of production"/>
    <x v="2"/>
    <s v="dollars per planted acre"/>
    <s v="No specific size"/>
    <x v="1"/>
    <s v="United States"/>
    <x v="4"/>
    <n v="259.36"/>
    <x v="0"/>
    <x v="0"/>
  </r>
  <r>
    <s v="Corn"/>
    <x v="0"/>
    <s v="Total, gross value of production"/>
    <x v="2"/>
    <s v="dollars per planted acre"/>
    <s v="No specific size"/>
    <x v="1"/>
    <s v="United States"/>
    <x v="5"/>
    <n v="273.17"/>
    <x v="1"/>
    <x v="0"/>
  </r>
  <r>
    <s v="Corn"/>
    <x v="0"/>
    <s v="Total, gross value of production"/>
    <x v="2"/>
    <s v="dollars per planted acre"/>
    <s v="No specific size"/>
    <x v="1"/>
    <s v="United States"/>
    <x v="6"/>
    <n v="327.93"/>
    <x v="1"/>
    <x v="0"/>
  </r>
  <r>
    <s v="Corn"/>
    <x v="0"/>
    <s v="Total, gross value of production"/>
    <x v="2"/>
    <s v="dollars per planted acre"/>
    <s v="No specific size"/>
    <x v="1"/>
    <s v="United States"/>
    <x v="7"/>
    <n v="331.06"/>
    <x v="1"/>
    <x v="0"/>
  </r>
  <r>
    <s v="Corn"/>
    <x v="0"/>
    <s v="Total, gross value of production"/>
    <x v="2"/>
    <s v="dollars per planted acre"/>
    <s v="No specific size"/>
    <x v="1"/>
    <s v="United States"/>
    <x v="8"/>
    <n v="375.31"/>
    <x v="1"/>
    <x v="0"/>
  </r>
  <r>
    <s v="Corn"/>
    <x v="0"/>
    <s v="Total, gross value of production"/>
    <x v="2"/>
    <s v="dollars per planted acre"/>
    <s v="No specific size"/>
    <x v="1"/>
    <s v="United States"/>
    <x v="9"/>
    <n v="267.32"/>
    <x v="2"/>
    <x v="0"/>
  </r>
  <r>
    <s v="Corn"/>
    <x v="0"/>
    <s v="Total, gross value of production"/>
    <x v="2"/>
    <s v="dollars per planted acre"/>
    <s v="No specific size"/>
    <x v="1"/>
    <s v="United States"/>
    <x v="10"/>
    <n v="378.17"/>
    <x v="2"/>
    <x v="0"/>
  </r>
  <r>
    <s v="Corn"/>
    <x v="0"/>
    <s v="Total, gross value of production"/>
    <x v="2"/>
    <s v="dollars per planted acre"/>
    <s v="No specific size"/>
    <x v="1"/>
    <s v="United States"/>
    <x v="11"/>
    <n v="501.27"/>
    <x v="2"/>
    <x v="0"/>
  </r>
  <r>
    <s v="Corn"/>
    <x v="0"/>
    <s v="Total, gross value of production"/>
    <x v="2"/>
    <s v="dollars per planted acre"/>
    <s v="No specific size"/>
    <x v="1"/>
    <s v="United States"/>
    <x v="12"/>
    <n v="686.5"/>
    <x v="2"/>
    <x v="0"/>
  </r>
  <r>
    <s v="Corn"/>
    <x v="0"/>
    <s v="Total, gross value of production"/>
    <x v="2"/>
    <s v="dollars per planted acre"/>
    <s v="No specific size"/>
    <x v="1"/>
    <s v="United States"/>
    <x v="13"/>
    <n v="607.17999999999995"/>
    <x v="2"/>
    <x v="0"/>
  </r>
  <r>
    <s v="Corn"/>
    <x v="0"/>
    <s v="Total, gross value of production"/>
    <x v="2"/>
    <s v="dollars per planted acre"/>
    <s v="No specific size"/>
    <x v="1"/>
    <s v="United States"/>
    <x v="14"/>
    <n v="723.35"/>
    <x v="3"/>
    <x v="0"/>
  </r>
  <r>
    <s v="Corn"/>
    <x v="0"/>
    <s v="Total, gross value of production"/>
    <x v="2"/>
    <s v="dollars per planted acre"/>
    <s v="No specific size"/>
    <x v="1"/>
    <s v="United States"/>
    <x v="15"/>
    <n v="883.92"/>
    <x v="3"/>
    <x v="0"/>
  </r>
  <r>
    <s v="Corn"/>
    <x v="0"/>
    <s v="Total, gross value of production"/>
    <x v="2"/>
    <s v="dollars per planted acre"/>
    <s v="No specific size"/>
    <x v="1"/>
    <s v="United States"/>
    <x v="16"/>
    <n v="811.91"/>
    <x v="3"/>
    <x v="0"/>
  </r>
  <r>
    <s v="Corn"/>
    <x v="0"/>
    <s v="Total, gross value of production"/>
    <x v="2"/>
    <s v="dollars per planted acre"/>
    <s v="No specific size"/>
    <x v="1"/>
    <s v="United States"/>
    <x v="17"/>
    <n v="757.7"/>
    <x v="3"/>
    <x v="0"/>
  </r>
  <r>
    <s v="Corn"/>
    <x v="0"/>
    <s v="Total, gross value of production"/>
    <x v="2"/>
    <s v="dollars per planted acre"/>
    <s v="No specific size"/>
    <x v="1"/>
    <s v="United States"/>
    <x v="18"/>
    <n v="628.58000000000004"/>
    <x v="3"/>
    <x v="0"/>
  </r>
  <r>
    <s v="Corn"/>
    <x v="0"/>
    <s v="Total, gross value of production"/>
    <x v="2"/>
    <s v="dollars per planted acre"/>
    <s v="No specific size"/>
    <x v="1"/>
    <s v="United States"/>
    <x v="19"/>
    <n v="633.66"/>
    <x v="3"/>
    <x v="0"/>
  </r>
  <r>
    <s v="Corn"/>
    <x v="0"/>
    <s v="Total, gross value of production"/>
    <x v="2"/>
    <s v="dollars per planted acre"/>
    <s v="No specific size"/>
    <x v="1"/>
    <s v="United States"/>
    <x v="20"/>
    <n v="647.04999999999995"/>
    <x v="4"/>
    <x v="0"/>
  </r>
  <r>
    <s v="Corn"/>
    <x v="0"/>
    <s v="Total, gross value of production"/>
    <x v="2"/>
    <s v="dollars per planted acre"/>
    <s v="No specific size"/>
    <x v="1"/>
    <s v="United States"/>
    <x v="21"/>
    <n v="646.91999999999996"/>
    <x v="4"/>
    <x v="0"/>
  </r>
  <r>
    <s v="Corn"/>
    <x v="0"/>
    <s v="Total, gross value of production"/>
    <x v="2"/>
    <s v="dollars per planted acre"/>
    <s v="No specific size"/>
    <x v="1"/>
    <s v="United States"/>
    <x v="22"/>
    <n v="675.61"/>
    <x v="4"/>
    <x v="0"/>
  </r>
  <r>
    <s v="Corn"/>
    <x v="0"/>
    <s v="Total, gross value of production"/>
    <x v="2"/>
    <s v="dollars per planted acre"/>
    <s v="No specific size"/>
    <x v="1"/>
    <s v="United States"/>
    <x v="23"/>
    <n v="715.41"/>
    <x v="4"/>
    <x v="0"/>
  </r>
  <r>
    <s v="Corn"/>
    <x v="0"/>
    <s v="Total, gross value of production"/>
    <x v="2"/>
    <s v="dollars per planted acre"/>
    <s v="No specific size"/>
    <x v="1"/>
    <s v="United States"/>
    <x v="24"/>
    <n v="683.13"/>
    <x v="4"/>
    <x v="0"/>
  </r>
  <r>
    <s v="Corn"/>
    <x v="0"/>
    <s v="Total, gross value of production"/>
    <x v="2"/>
    <s v="dollars per planted acre"/>
    <s v="No specific size"/>
    <x v="1"/>
    <s v="United States"/>
    <x v="25"/>
    <n v="1010.18"/>
    <x v="5"/>
    <x v="0"/>
  </r>
  <r>
    <s v="Corn"/>
    <x v="0"/>
    <s v="Total, gross value of production"/>
    <x v="2"/>
    <s v="dollars per planted acre"/>
    <s v="No specific size"/>
    <x v="1"/>
    <s v="United States"/>
    <x v="26"/>
    <n v="1306.46"/>
    <x v="5"/>
    <x v="0"/>
  </r>
  <r>
    <s v="Corn"/>
    <x v="0"/>
    <s v="Total, gross value of production"/>
    <x v="2"/>
    <s v="dollars per planted acre"/>
    <s v="No specific size"/>
    <x v="2"/>
    <s v="United States"/>
    <x v="0"/>
    <n v="296.74"/>
    <x v="0"/>
    <x v="0"/>
  </r>
  <r>
    <s v="Corn"/>
    <x v="0"/>
    <s v="Total, gross value of production"/>
    <x v="2"/>
    <s v="dollars per planted acre"/>
    <s v="No specific size"/>
    <x v="2"/>
    <s v="United States"/>
    <x v="1"/>
    <n v="315.36"/>
    <x v="0"/>
    <x v="0"/>
  </r>
  <r>
    <s v="Corn"/>
    <x v="0"/>
    <s v="Total, gross value of production"/>
    <x v="2"/>
    <s v="dollars per planted acre"/>
    <s v="No specific size"/>
    <x v="2"/>
    <s v="United States"/>
    <x v="2"/>
    <n v="251.46"/>
    <x v="0"/>
    <x v="0"/>
  </r>
  <r>
    <s v="Corn"/>
    <x v="0"/>
    <s v="Total, gross value of production"/>
    <x v="2"/>
    <s v="dollars per planted acre"/>
    <s v="No specific size"/>
    <x v="2"/>
    <s v="United States"/>
    <x v="3"/>
    <n v="221.55"/>
    <x v="0"/>
    <x v="0"/>
  </r>
  <r>
    <s v="Corn"/>
    <x v="0"/>
    <s v="Total, gross value of production"/>
    <x v="2"/>
    <s v="dollars per planted acre"/>
    <s v="No specific size"/>
    <x v="2"/>
    <s v="United States"/>
    <x v="4"/>
    <n v="241.01"/>
    <x v="0"/>
    <x v="0"/>
  </r>
  <r>
    <s v="Corn"/>
    <x v="0"/>
    <s v="Total, gross value of production"/>
    <x v="2"/>
    <s v="dollars per planted acre"/>
    <s v="No specific size"/>
    <x v="2"/>
    <s v="United States"/>
    <x v="5"/>
    <n v="220.85"/>
    <x v="1"/>
    <x v="0"/>
  </r>
  <r>
    <s v="Corn"/>
    <x v="0"/>
    <s v="Total, gross value of production"/>
    <x v="2"/>
    <s v="dollars per planted acre"/>
    <s v="No specific size"/>
    <x v="2"/>
    <s v="United States"/>
    <x v="6"/>
    <n v="299.37"/>
    <x v="1"/>
    <x v="0"/>
  </r>
  <r>
    <s v="Corn"/>
    <x v="0"/>
    <s v="Total, gross value of production"/>
    <x v="2"/>
    <s v="dollars per planted acre"/>
    <s v="No specific size"/>
    <x v="2"/>
    <s v="United States"/>
    <x v="7"/>
    <n v="302.32"/>
    <x v="1"/>
    <x v="0"/>
  </r>
  <r>
    <s v="Corn"/>
    <x v="0"/>
    <s v="Total, gross value of production"/>
    <x v="2"/>
    <s v="dollars per planted acre"/>
    <s v="No specific size"/>
    <x v="2"/>
    <s v="United States"/>
    <x v="8"/>
    <n v="320.69"/>
    <x v="1"/>
    <x v="0"/>
  </r>
  <r>
    <s v="Corn"/>
    <x v="0"/>
    <s v="Total, gross value of production"/>
    <x v="2"/>
    <s v="dollars per planted acre"/>
    <s v="No specific size"/>
    <x v="2"/>
    <s v="United States"/>
    <x v="9"/>
    <n v="261.88"/>
    <x v="2"/>
    <x v="0"/>
  </r>
  <r>
    <s v="Corn"/>
    <x v="0"/>
    <s v="Total, gross value of production"/>
    <x v="2"/>
    <s v="dollars per planted acre"/>
    <s v="No specific size"/>
    <x v="2"/>
    <s v="United States"/>
    <x v="10"/>
    <n v="268.23"/>
    <x v="2"/>
    <x v="0"/>
  </r>
  <r>
    <s v="Corn"/>
    <x v="0"/>
    <s v="Total, gross value of production"/>
    <x v="2"/>
    <s v="dollars per planted acre"/>
    <s v="No specific size"/>
    <x v="2"/>
    <s v="United States"/>
    <x v="11"/>
    <n v="351.9"/>
    <x v="2"/>
    <x v="0"/>
  </r>
  <r>
    <s v="Corn"/>
    <x v="0"/>
    <s v="Total, gross value of production"/>
    <x v="2"/>
    <s v="dollars per planted acre"/>
    <s v="No specific size"/>
    <x v="2"/>
    <s v="United States"/>
    <x v="12"/>
    <n v="476.92"/>
    <x v="2"/>
    <x v="0"/>
  </r>
  <r>
    <s v="Corn"/>
    <x v="0"/>
    <s v="Total, gross value of production"/>
    <x v="2"/>
    <s v="dollars per planted acre"/>
    <s v="No specific size"/>
    <x v="2"/>
    <s v="United States"/>
    <x v="13"/>
    <n v="444.27"/>
    <x v="2"/>
    <x v="0"/>
  </r>
  <r>
    <s v="Corn"/>
    <x v="0"/>
    <s v="Total, gross value of production"/>
    <x v="2"/>
    <s v="dollars per planted acre"/>
    <s v="No specific size"/>
    <x v="2"/>
    <s v="United States"/>
    <x v="14"/>
    <n v="697.67"/>
    <x v="3"/>
    <x v="0"/>
  </r>
  <r>
    <s v="Corn"/>
    <x v="0"/>
    <s v="Total, gross value of production"/>
    <x v="2"/>
    <s v="dollars per planted acre"/>
    <s v="No specific size"/>
    <x v="2"/>
    <s v="United States"/>
    <x v="15"/>
    <n v="870.67"/>
    <x v="3"/>
    <x v="0"/>
  </r>
  <r>
    <s v="Corn"/>
    <x v="0"/>
    <s v="Total, gross value of production"/>
    <x v="2"/>
    <s v="dollars per planted acre"/>
    <s v="No specific size"/>
    <x v="2"/>
    <s v="United States"/>
    <x v="16"/>
    <n v="882.22"/>
    <x v="3"/>
    <x v="0"/>
  </r>
  <r>
    <s v="Corn"/>
    <x v="0"/>
    <s v="Total, gross value of production"/>
    <x v="2"/>
    <s v="dollars per planted acre"/>
    <s v="No specific size"/>
    <x v="2"/>
    <s v="United States"/>
    <x v="17"/>
    <n v="677.72"/>
    <x v="3"/>
    <x v="0"/>
  </r>
  <r>
    <s v="Corn"/>
    <x v="0"/>
    <s v="Total, gross value of production"/>
    <x v="2"/>
    <s v="dollars per planted acre"/>
    <s v="No specific size"/>
    <x v="2"/>
    <s v="United States"/>
    <x v="18"/>
    <n v="565.42999999999995"/>
    <x v="3"/>
    <x v="0"/>
  </r>
  <r>
    <s v="Corn"/>
    <x v="0"/>
    <s v="Total, gross value of production"/>
    <x v="2"/>
    <s v="dollars per planted acre"/>
    <s v="No specific size"/>
    <x v="2"/>
    <s v="United States"/>
    <x v="19"/>
    <n v="582.49"/>
    <x v="3"/>
    <x v="0"/>
  </r>
  <r>
    <s v="Corn"/>
    <x v="0"/>
    <s v="Total, gross value of production"/>
    <x v="2"/>
    <s v="dollars per planted acre"/>
    <s v="No specific size"/>
    <x v="2"/>
    <s v="United States"/>
    <x v="20"/>
    <n v="581.73"/>
    <x v="4"/>
    <x v="0"/>
  </r>
  <r>
    <s v="Corn"/>
    <x v="0"/>
    <s v="Total, gross value of production"/>
    <x v="2"/>
    <s v="dollars per planted acre"/>
    <s v="No specific size"/>
    <x v="2"/>
    <s v="United States"/>
    <x v="21"/>
    <n v="604.63"/>
    <x v="4"/>
    <x v="0"/>
  </r>
  <r>
    <s v="Corn"/>
    <x v="0"/>
    <s v="Total, gross value of production"/>
    <x v="2"/>
    <s v="dollars per planted acre"/>
    <s v="No specific size"/>
    <x v="2"/>
    <s v="United States"/>
    <x v="22"/>
    <n v="617.85"/>
    <x v="4"/>
    <x v="0"/>
  </r>
  <r>
    <s v="Corn"/>
    <x v="0"/>
    <s v="Total, gross value of production"/>
    <x v="2"/>
    <s v="dollars per planted acre"/>
    <s v="No specific size"/>
    <x v="2"/>
    <s v="United States"/>
    <x v="23"/>
    <n v="667.17"/>
    <x v="4"/>
    <x v="0"/>
  </r>
  <r>
    <s v="Corn"/>
    <x v="0"/>
    <s v="Total, gross value of production"/>
    <x v="2"/>
    <s v="dollars per planted acre"/>
    <s v="No specific size"/>
    <x v="2"/>
    <s v="United States"/>
    <x v="24"/>
    <n v="635.53"/>
    <x v="4"/>
    <x v="0"/>
  </r>
  <r>
    <s v="Corn"/>
    <x v="0"/>
    <s v="Total, gross value of production"/>
    <x v="2"/>
    <s v="dollars per planted acre"/>
    <s v="No specific size"/>
    <x v="2"/>
    <s v="United States"/>
    <x v="25"/>
    <n v="933.83"/>
    <x v="5"/>
    <x v="0"/>
  </r>
  <r>
    <s v="Corn"/>
    <x v="0"/>
    <s v="Total, gross value of production"/>
    <x v="2"/>
    <s v="dollars per planted acre"/>
    <s v="No specific size"/>
    <x v="2"/>
    <s v="United States"/>
    <x v="26"/>
    <n v="1082.24"/>
    <x v="5"/>
    <x v="0"/>
  </r>
  <r>
    <s v="Corn"/>
    <x v="0"/>
    <s v="Total, gross value of production"/>
    <x v="2"/>
    <s v="dollars per planted acre"/>
    <s v="No specific size"/>
    <x v="3"/>
    <s v="United States"/>
    <x v="0"/>
    <n v="268.05"/>
    <x v="0"/>
    <x v="0"/>
  </r>
  <r>
    <s v="Corn"/>
    <x v="0"/>
    <s v="Total, gross value of production"/>
    <x v="2"/>
    <s v="dollars per planted acre"/>
    <s v="No specific size"/>
    <x v="3"/>
    <s v="United States"/>
    <x v="1"/>
    <n v="232.08"/>
    <x v="0"/>
    <x v="0"/>
  </r>
  <r>
    <s v="Corn"/>
    <x v="0"/>
    <s v="Total, gross value of production"/>
    <x v="2"/>
    <s v="dollars per planted acre"/>
    <s v="No specific size"/>
    <x v="3"/>
    <s v="United States"/>
    <x v="2"/>
    <n v="197.46"/>
    <x v="0"/>
    <x v="0"/>
  </r>
  <r>
    <s v="Corn"/>
    <x v="0"/>
    <s v="Total, gross value of production"/>
    <x v="2"/>
    <s v="dollars per planted acre"/>
    <s v="No specific size"/>
    <x v="3"/>
    <s v="United States"/>
    <x v="3"/>
    <n v="164.27"/>
    <x v="0"/>
    <x v="0"/>
  </r>
  <r>
    <s v="Corn"/>
    <x v="0"/>
    <s v="Total, gross value of production"/>
    <x v="2"/>
    <s v="dollars per planted acre"/>
    <s v="No specific size"/>
    <x v="3"/>
    <s v="United States"/>
    <x v="4"/>
    <n v="163.49"/>
    <x v="0"/>
    <x v="0"/>
  </r>
  <r>
    <s v="Corn"/>
    <x v="0"/>
    <s v="Total, gross value of production"/>
    <x v="2"/>
    <s v="dollars per planted acre"/>
    <s v="No specific size"/>
    <x v="3"/>
    <s v="United States"/>
    <x v="5"/>
    <n v="197.35"/>
    <x v="1"/>
    <x v="0"/>
  </r>
  <r>
    <s v="Corn"/>
    <x v="0"/>
    <s v="Total, gross value of production"/>
    <x v="2"/>
    <s v="dollars per planted acre"/>
    <s v="No specific size"/>
    <x v="3"/>
    <s v="United States"/>
    <x v="6"/>
    <n v="216.4"/>
    <x v="1"/>
    <x v="0"/>
  </r>
  <r>
    <s v="Corn"/>
    <x v="0"/>
    <s v="Total, gross value of production"/>
    <x v="2"/>
    <s v="dollars per planted acre"/>
    <s v="No specific size"/>
    <x v="3"/>
    <s v="United States"/>
    <x v="7"/>
    <n v="225.72"/>
    <x v="1"/>
    <x v="0"/>
  </r>
  <r>
    <s v="Corn"/>
    <x v="0"/>
    <s v="Total, gross value of production"/>
    <x v="2"/>
    <s v="dollars per planted acre"/>
    <s v="No specific size"/>
    <x v="3"/>
    <s v="United States"/>
    <x v="8"/>
    <n v="236.47"/>
    <x v="1"/>
    <x v="0"/>
  </r>
  <r>
    <s v="Corn"/>
    <x v="0"/>
    <s v="Total, gross value of production"/>
    <x v="2"/>
    <s v="dollars per planted acre"/>
    <s v="No specific size"/>
    <x v="3"/>
    <s v="United States"/>
    <x v="9"/>
    <n v="226.59"/>
    <x v="2"/>
    <x v="0"/>
  </r>
  <r>
    <s v="Corn"/>
    <x v="0"/>
    <s v="Total, gross value of production"/>
    <x v="2"/>
    <s v="dollars per planted acre"/>
    <s v="No specific size"/>
    <x v="3"/>
    <s v="United States"/>
    <x v="10"/>
    <n v="304.89999999999998"/>
    <x v="2"/>
    <x v="0"/>
  </r>
  <r>
    <s v="Corn"/>
    <x v="0"/>
    <s v="Total, gross value of production"/>
    <x v="2"/>
    <s v="dollars per planted acre"/>
    <s v="No specific size"/>
    <x v="3"/>
    <s v="United States"/>
    <x v="11"/>
    <n v="404.99"/>
    <x v="2"/>
    <x v="0"/>
  </r>
  <r>
    <s v="Corn"/>
    <x v="0"/>
    <s v="Total, gross value of production"/>
    <x v="2"/>
    <s v="dollars per planted acre"/>
    <s v="No specific size"/>
    <x v="3"/>
    <s v="United States"/>
    <x v="12"/>
    <n v="565.53"/>
    <x v="2"/>
    <x v="0"/>
  </r>
  <r>
    <s v="Corn"/>
    <x v="0"/>
    <s v="Total, gross value of production"/>
    <x v="2"/>
    <s v="dollars per planted acre"/>
    <s v="No specific size"/>
    <x v="3"/>
    <s v="United States"/>
    <x v="13"/>
    <n v="478.6"/>
    <x v="2"/>
    <x v="0"/>
  </r>
  <r>
    <s v="Corn"/>
    <x v="0"/>
    <s v="Total, gross value of production"/>
    <x v="2"/>
    <s v="dollars per planted acre"/>
    <s v="No specific size"/>
    <x v="3"/>
    <s v="United States"/>
    <x v="14"/>
    <n v="575.74"/>
    <x v="3"/>
    <x v="0"/>
  </r>
  <r>
    <s v="Corn"/>
    <x v="0"/>
    <s v="Total, gross value of production"/>
    <x v="2"/>
    <s v="dollars per planted acre"/>
    <s v="No specific size"/>
    <x v="3"/>
    <s v="United States"/>
    <x v="15"/>
    <n v="657.56"/>
    <x v="3"/>
    <x v="0"/>
  </r>
  <r>
    <s v="Corn"/>
    <x v="0"/>
    <s v="Total, gross value of production"/>
    <x v="2"/>
    <s v="dollars per planted acre"/>
    <s v="No specific size"/>
    <x v="3"/>
    <s v="United States"/>
    <x v="16"/>
    <n v="708.19"/>
    <x v="3"/>
    <x v="0"/>
  </r>
  <r>
    <s v="Corn"/>
    <x v="0"/>
    <s v="Total, gross value of production"/>
    <x v="2"/>
    <s v="dollars per planted acre"/>
    <s v="No specific size"/>
    <x v="3"/>
    <s v="United States"/>
    <x v="17"/>
    <n v="519.9"/>
    <x v="3"/>
    <x v="0"/>
  </r>
  <r>
    <s v="Corn"/>
    <x v="0"/>
    <s v="Total, gross value of production"/>
    <x v="2"/>
    <s v="dollars per planted acre"/>
    <s v="No specific size"/>
    <x v="3"/>
    <s v="United States"/>
    <x v="18"/>
    <n v="421.22"/>
    <x v="3"/>
    <x v="0"/>
  </r>
  <r>
    <s v="Corn"/>
    <x v="0"/>
    <s v="Total, gross value of production"/>
    <x v="2"/>
    <s v="dollars per planted acre"/>
    <s v="No specific size"/>
    <x v="3"/>
    <s v="United States"/>
    <x v="19"/>
    <n v="481.26"/>
    <x v="3"/>
    <x v="0"/>
  </r>
  <r>
    <s v="Corn"/>
    <x v="0"/>
    <s v="Total, gross value of production"/>
    <x v="2"/>
    <s v="dollars per planted acre"/>
    <s v="No specific size"/>
    <x v="3"/>
    <s v="United States"/>
    <x v="20"/>
    <n v="502.26"/>
    <x v="4"/>
    <x v="0"/>
  </r>
  <r>
    <s v="Corn"/>
    <x v="0"/>
    <s v="Total, gross value of production"/>
    <x v="2"/>
    <s v="dollars per planted acre"/>
    <s v="No specific size"/>
    <x v="3"/>
    <s v="United States"/>
    <x v="21"/>
    <n v="441.81"/>
    <x v="4"/>
    <x v="0"/>
  </r>
  <r>
    <s v="Corn"/>
    <x v="0"/>
    <s v="Total, gross value of production"/>
    <x v="2"/>
    <s v="dollars per planted acre"/>
    <s v="No specific size"/>
    <x v="3"/>
    <s v="United States"/>
    <x v="22"/>
    <n v="522.15"/>
    <x v="4"/>
    <x v="0"/>
  </r>
  <r>
    <s v="Corn"/>
    <x v="0"/>
    <s v="Total, gross value of production"/>
    <x v="2"/>
    <s v="dollars per planted acre"/>
    <s v="No specific size"/>
    <x v="3"/>
    <s v="United States"/>
    <x v="23"/>
    <n v="520.66999999999996"/>
    <x v="4"/>
    <x v="0"/>
  </r>
  <r>
    <s v="Corn"/>
    <x v="0"/>
    <s v="Total, gross value of production"/>
    <x v="2"/>
    <s v="dollars per planted acre"/>
    <s v="No specific size"/>
    <x v="3"/>
    <s v="United States"/>
    <x v="24"/>
    <n v="529.78"/>
    <x v="4"/>
    <x v="0"/>
  </r>
  <r>
    <s v="Corn"/>
    <x v="0"/>
    <s v="Total, gross value of production"/>
    <x v="2"/>
    <s v="dollars per planted acre"/>
    <s v="No specific size"/>
    <x v="3"/>
    <s v="United States"/>
    <x v="25"/>
    <n v="780.26"/>
    <x v="5"/>
    <x v="0"/>
  </r>
  <r>
    <s v="Corn"/>
    <x v="0"/>
    <s v="Total, gross value of production"/>
    <x v="2"/>
    <s v="dollars per planted acre"/>
    <s v="No specific size"/>
    <x v="3"/>
    <s v="United States"/>
    <x v="26"/>
    <n v="1063.48"/>
    <x v="5"/>
    <x v="0"/>
  </r>
  <r>
    <s v="Corn"/>
    <x v="0"/>
    <s v="Total, gross value of production"/>
    <x v="2"/>
    <s v="dollars per planted acre"/>
    <s v="No specific size"/>
    <x v="4"/>
    <s v="United States"/>
    <x v="0"/>
    <n v="429.68"/>
    <x v="0"/>
    <x v="0"/>
  </r>
  <r>
    <s v="Corn"/>
    <x v="0"/>
    <s v="Total, gross value of production"/>
    <x v="2"/>
    <s v="dollars per planted acre"/>
    <s v="No specific size"/>
    <x v="4"/>
    <s v="United States"/>
    <x v="1"/>
    <n v="354.86"/>
    <x v="0"/>
    <x v="0"/>
  </r>
  <r>
    <s v="Corn"/>
    <x v="0"/>
    <s v="Total, gross value of production"/>
    <x v="2"/>
    <s v="dollars per planted acre"/>
    <s v="No specific size"/>
    <x v="4"/>
    <s v="United States"/>
    <x v="2"/>
    <n v="271.25"/>
    <x v="0"/>
    <x v="0"/>
  </r>
  <r>
    <s v="Corn"/>
    <x v="0"/>
    <s v="Total, gross value of production"/>
    <x v="2"/>
    <s v="dollars per planted acre"/>
    <s v="No specific size"/>
    <x v="4"/>
    <s v="United States"/>
    <x v="3"/>
    <n v="246.55"/>
    <x v="0"/>
    <x v="0"/>
  </r>
  <r>
    <s v="Corn"/>
    <x v="0"/>
    <s v="Total, gross value of production"/>
    <x v="2"/>
    <s v="dollars per planted acre"/>
    <s v="No specific size"/>
    <x v="4"/>
    <s v="United States"/>
    <x v="4"/>
    <n v="239.31"/>
    <x v="0"/>
    <x v="0"/>
  </r>
  <r>
    <s v="Corn"/>
    <x v="0"/>
    <s v="Total, gross value of production"/>
    <x v="2"/>
    <s v="dollars per planted acre"/>
    <s v="No specific size"/>
    <x v="4"/>
    <s v="United States"/>
    <x v="5"/>
    <n v="297.97000000000003"/>
    <x v="1"/>
    <x v="0"/>
  </r>
  <r>
    <s v="Corn"/>
    <x v="0"/>
    <s v="Total, gross value of production"/>
    <x v="2"/>
    <s v="dollars per planted acre"/>
    <s v="No specific size"/>
    <x v="4"/>
    <s v="United States"/>
    <x v="6"/>
    <n v="309.58999999999997"/>
    <x v="1"/>
    <x v="0"/>
  </r>
  <r>
    <s v="Corn"/>
    <x v="0"/>
    <s v="Total, gross value of production"/>
    <x v="2"/>
    <s v="dollars per planted acre"/>
    <s v="No specific size"/>
    <x v="4"/>
    <s v="United States"/>
    <x v="7"/>
    <n v="331.65"/>
    <x v="1"/>
    <x v="0"/>
  </r>
  <r>
    <s v="Corn"/>
    <x v="0"/>
    <s v="Total, gross value of production"/>
    <x v="2"/>
    <s v="dollars per planted acre"/>
    <s v="No specific size"/>
    <x v="4"/>
    <s v="United States"/>
    <x v="8"/>
    <n v="395.46"/>
    <x v="1"/>
    <x v="0"/>
  </r>
  <r>
    <s v="Corn"/>
    <x v="0"/>
    <s v="Total, gross value of production"/>
    <x v="2"/>
    <s v="dollars per planted acre"/>
    <s v="No specific size"/>
    <x v="4"/>
    <s v="United States"/>
    <x v="9"/>
    <n v="244.92"/>
    <x v="2"/>
    <x v="0"/>
  </r>
  <r>
    <s v="Corn"/>
    <x v="0"/>
    <s v="Total, gross value of production"/>
    <x v="2"/>
    <s v="dollars per planted acre"/>
    <s v="No specific size"/>
    <x v="4"/>
    <s v="United States"/>
    <x v="10"/>
    <n v="327.97"/>
    <x v="2"/>
    <x v="0"/>
  </r>
  <r>
    <s v="Corn"/>
    <x v="0"/>
    <s v="Total, gross value of production"/>
    <x v="2"/>
    <s v="dollars per planted acre"/>
    <s v="No specific size"/>
    <x v="4"/>
    <s v="United States"/>
    <x v="11"/>
    <n v="477.87"/>
    <x v="2"/>
    <x v="0"/>
  </r>
  <r>
    <s v="Corn"/>
    <x v="0"/>
    <s v="Total, gross value of production"/>
    <x v="2"/>
    <s v="dollars per planted acre"/>
    <s v="No specific size"/>
    <x v="4"/>
    <s v="United States"/>
    <x v="12"/>
    <n v="627.53"/>
    <x v="2"/>
    <x v="0"/>
  </r>
  <r>
    <s v="Corn"/>
    <x v="0"/>
    <s v="Total, gross value of production"/>
    <x v="2"/>
    <s v="dollars per planted acre"/>
    <s v="No specific size"/>
    <x v="4"/>
    <s v="United States"/>
    <x v="13"/>
    <n v="534.61"/>
    <x v="2"/>
    <x v="0"/>
  </r>
  <r>
    <s v="Corn"/>
    <x v="0"/>
    <s v="Total, gross value of production"/>
    <x v="2"/>
    <s v="dollars per planted acre"/>
    <s v="No specific size"/>
    <x v="4"/>
    <s v="United States"/>
    <x v="14"/>
    <n v="617.28"/>
    <x v="3"/>
    <x v="0"/>
  </r>
  <r>
    <s v="Corn"/>
    <x v="0"/>
    <s v="Total, gross value of production"/>
    <x v="2"/>
    <s v="dollars per planted acre"/>
    <s v="No specific size"/>
    <x v="4"/>
    <s v="United States"/>
    <x v="15"/>
    <n v="709.05"/>
    <x v="3"/>
    <x v="0"/>
  </r>
  <r>
    <s v="Corn"/>
    <x v="0"/>
    <s v="Total, gross value of production"/>
    <x v="2"/>
    <s v="dollars per planted acre"/>
    <s v="No specific size"/>
    <x v="4"/>
    <s v="United States"/>
    <x v="16"/>
    <n v="763.2"/>
    <x v="3"/>
    <x v="0"/>
  </r>
  <r>
    <s v="Corn"/>
    <x v="0"/>
    <s v="Total, gross value of production"/>
    <x v="2"/>
    <s v="dollars per planted acre"/>
    <s v="No specific size"/>
    <x v="4"/>
    <s v="United States"/>
    <x v="17"/>
    <n v="687.28"/>
    <x v="3"/>
    <x v="0"/>
  </r>
  <r>
    <s v="Corn"/>
    <x v="0"/>
    <s v="Total, gross value of production"/>
    <x v="2"/>
    <s v="dollars per planted acre"/>
    <s v="No specific size"/>
    <x v="4"/>
    <s v="United States"/>
    <x v="18"/>
    <n v="607.20000000000005"/>
    <x v="3"/>
    <x v="0"/>
  </r>
  <r>
    <s v="Corn"/>
    <x v="0"/>
    <s v="Total, gross value of production"/>
    <x v="2"/>
    <s v="dollars per planted acre"/>
    <s v="No specific size"/>
    <x v="4"/>
    <s v="United States"/>
    <x v="19"/>
    <n v="612.15"/>
    <x v="3"/>
    <x v="0"/>
  </r>
  <r>
    <s v="Corn"/>
    <x v="0"/>
    <s v="Total, gross value of production"/>
    <x v="2"/>
    <s v="dollars per planted acre"/>
    <s v="No specific size"/>
    <x v="4"/>
    <s v="United States"/>
    <x v="20"/>
    <n v="517.54999999999995"/>
    <x v="4"/>
    <x v="0"/>
  </r>
  <r>
    <s v="Corn"/>
    <x v="0"/>
    <s v="Total, gross value of production"/>
    <x v="2"/>
    <s v="dollars per planted acre"/>
    <s v="No specific size"/>
    <x v="4"/>
    <s v="United States"/>
    <x v="21"/>
    <n v="520.9"/>
    <x v="4"/>
    <x v="0"/>
  </r>
  <r>
    <s v="Corn"/>
    <x v="0"/>
    <s v="Total, gross value of production"/>
    <x v="2"/>
    <s v="dollars per planted acre"/>
    <s v="No specific size"/>
    <x v="4"/>
    <s v="United States"/>
    <x v="22"/>
    <n v="536.86"/>
    <x v="4"/>
    <x v="0"/>
  </r>
  <r>
    <s v="Corn"/>
    <x v="0"/>
    <s v="Total, gross value of production"/>
    <x v="2"/>
    <s v="dollars per planted acre"/>
    <s v="No specific size"/>
    <x v="4"/>
    <s v="United States"/>
    <x v="23"/>
    <n v="584.57000000000005"/>
    <x v="4"/>
    <x v="0"/>
  </r>
  <r>
    <s v="Corn"/>
    <x v="0"/>
    <s v="Total, gross value of production"/>
    <x v="2"/>
    <s v="dollars per planted acre"/>
    <s v="No specific size"/>
    <x v="4"/>
    <s v="United States"/>
    <x v="24"/>
    <n v="560.48"/>
    <x v="4"/>
    <x v="0"/>
  </r>
  <r>
    <s v="Corn"/>
    <x v="0"/>
    <s v="Total, gross value of production"/>
    <x v="2"/>
    <s v="dollars per planted acre"/>
    <s v="No specific size"/>
    <x v="4"/>
    <s v="United States"/>
    <x v="25"/>
    <n v="844.69"/>
    <x v="5"/>
    <x v="0"/>
  </r>
  <r>
    <s v="Corn"/>
    <x v="0"/>
    <s v="Total, gross value of production"/>
    <x v="2"/>
    <s v="dollars per planted acre"/>
    <s v="No specific size"/>
    <x v="4"/>
    <s v="United States"/>
    <x v="26"/>
    <n v="900.44"/>
    <x v="5"/>
    <x v="0"/>
  </r>
  <r>
    <s v="Corn"/>
    <x v="0"/>
    <s v="Total, gross value of production"/>
    <x v="2"/>
    <s v="dollars per planted acre"/>
    <s v="No specific size"/>
    <x v="5"/>
    <s v="United States"/>
    <x v="0"/>
    <n v="363.92"/>
    <x v="0"/>
    <x v="0"/>
  </r>
  <r>
    <s v="Corn"/>
    <x v="0"/>
    <s v="Total, gross value of production"/>
    <x v="2"/>
    <s v="dollars per planted acre"/>
    <s v="No specific size"/>
    <x v="5"/>
    <s v="United States"/>
    <x v="1"/>
    <n v="277.44"/>
    <x v="0"/>
    <x v="0"/>
  </r>
  <r>
    <s v="Corn"/>
    <x v="0"/>
    <s v="Total, gross value of production"/>
    <x v="2"/>
    <s v="dollars per planted acre"/>
    <s v="No specific size"/>
    <x v="5"/>
    <s v="United States"/>
    <x v="2"/>
    <n v="241.68"/>
    <x v="0"/>
    <x v="0"/>
  </r>
  <r>
    <s v="Corn"/>
    <x v="0"/>
    <s v="Total, gross value of production"/>
    <x v="2"/>
    <s v="dollars per planted acre"/>
    <s v="No specific size"/>
    <x v="5"/>
    <s v="United States"/>
    <x v="3"/>
    <n v="194"/>
    <x v="0"/>
    <x v="0"/>
  </r>
  <r>
    <s v="Corn"/>
    <x v="0"/>
    <s v="Total, gross value of production"/>
    <x v="2"/>
    <s v="dollars per planted acre"/>
    <s v="No specific size"/>
    <x v="5"/>
    <s v="United States"/>
    <x v="4"/>
    <n v="239.51"/>
    <x v="0"/>
    <x v="0"/>
  </r>
  <r>
    <s v="Corn"/>
    <x v="0"/>
    <s v="Total, gross value of production"/>
    <x v="2"/>
    <s v="dollars per planted acre"/>
    <s v="No specific size"/>
    <x v="5"/>
    <s v="United States"/>
    <x v="5"/>
    <n v="203.39"/>
    <x v="1"/>
    <x v="0"/>
  </r>
  <r>
    <s v="Corn"/>
    <x v="0"/>
    <s v="Total, gross value of production"/>
    <x v="2"/>
    <s v="dollars per planted acre"/>
    <s v="No specific size"/>
    <x v="5"/>
    <s v="United States"/>
    <x v="6"/>
    <n v="187.97"/>
    <x v="1"/>
    <x v="0"/>
  </r>
  <r>
    <s v="Corn"/>
    <x v="0"/>
    <s v="Total, gross value of production"/>
    <x v="2"/>
    <s v="dollars per planted acre"/>
    <s v="No specific size"/>
    <x v="5"/>
    <s v="United States"/>
    <x v="7"/>
    <n v="255.94"/>
    <x v="1"/>
    <x v="0"/>
  </r>
  <r>
    <s v="Corn"/>
    <x v="0"/>
    <s v="Total, gross value of production"/>
    <x v="2"/>
    <s v="dollars per planted acre"/>
    <s v="No specific size"/>
    <x v="5"/>
    <s v="United States"/>
    <x v="8"/>
    <n v="265.13"/>
    <x v="1"/>
    <x v="0"/>
  </r>
  <r>
    <s v="Corn"/>
    <x v="0"/>
    <s v="Total, gross value of production"/>
    <x v="2"/>
    <s v="dollars per planted acre"/>
    <s v="No specific size"/>
    <x v="5"/>
    <s v="United States"/>
    <x v="9"/>
    <n v="210.34"/>
    <x v="2"/>
    <x v="0"/>
  </r>
  <r>
    <s v="Corn"/>
    <x v="0"/>
    <s v="Total, gross value of production"/>
    <x v="2"/>
    <s v="dollars per planted acre"/>
    <s v="No specific size"/>
    <x v="5"/>
    <s v="United States"/>
    <x v="10"/>
    <n v="364.36"/>
    <x v="2"/>
    <x v="0"/>
  </r>
  <r>
    <s v="Corn"/>
    <x v="0"/>
    <s v="Total, gross value of production"/>
    <x v="2"/>
    <s v="dollars per planted acre"/>
    <s v="No specific size"/>
    <x v="5"/>
    <s v="United States"/>
    <x v="11"/>
    <n v="410.83"/>
    <x v="2"/>
    <x v="0"/>
  </r>
  <r>
    <s v="Corn"/>
    <x v="0"/>
    <s v="Total, gross value of production"/>
    <x v="2"/>
    <s v="dollars per planted acre"/>
    <s v="No specific size"/>
    <x v="5"/>
    <s v="United States"/>
    <x v="12"/>
    <n v="577.08000000000004"/>
    <x v="2"/>
    <x v="0"/>
  </r>
  <r>
    <s v="Corn"/>
    <x v="0"/>
    <s v="Total, gross value of production"/>
    <x v="2"/>
    <s v="dollars per planted acre"/>
    <s v="No specific size"/>
    <x v="5"/>
    <s v="United States"/>
    <x v="13"/>
    <n v="565.77"/>
    <x v="2"/>
    <x v="0"/>
  </r>
  <r>
    <s v="Corn"/>
    <x v="0"/>
    <s v="Total, gross value of production"/>
    <x v="2"/>
    <s v="dollars per planted acre"/>
    <s v="No specific size"/>
    <x v="5"/>
    <s v="United States"/>
    <x v="14"/>
    <n v="639.25"/>
    <x v="3"/>
    <x v="0"/>
  </r>
  <r>
    <s v="Corn"/>
    <x v="0"/>
    <s v="Total, gross value of production"/>
    <x v="2"/>
    <s v="dollars per planted acre"/>
    <s v="No specific size"/>
    <x v="5"/>
    <s v="United States"/>
    <x v="15"/>
    <n v="812.36"/>
    <x v="3"/>
    <x v="0"/>
  </r>
  <r>
    <s v="Corn"/>
    <x v="0"/>
    <s v="Total, gross value of production"/>
    <x v="2"/>
    <s v="dollars per planted acre"/>
    <s v="No specific size"/>
    <x v="5"/>
    <s v="United States"/>
    <x v="16"/>
    <n v="643.02"/>
    <x v="3"/>
    <x v="0"/>
  </r>
  <r>
    <s v="Corn"/>
    <x v="0"/>
    <s v="Total, gross value of production"/>
    <x v="2"/>
    <s v="dollars per planted acre"/>
    <s v="No specific size"/>
    <x v="5"/>
    <s v="United States"/>
    <x v="17"/>
    <n v="696.28"/>
    <x v="3"/>
    <x v="0"/>
  </r>
  <r>
    <s v="Corn"/>
    <x v="0"/>
    <s v="Total, gross value of production"/>
    <x v="2"/>
    <s v="dollars per planted acre"/>
    <s v="No specific size"/>
    <x v="5"/>
    <s v="United States"/>
    <x v="18"/>
    <n v="562.36"/>
    <x v="3"/>
    <x v="0"/>
  </r>
  <r>
    <s v="Corn"/>
    <x v="0"/>
    <s v="Total, gross value of production"/>
    <x v="2"/>
    <s v="dollars per planted acre"/>
    <s v="No specific size"/>
    <x v="5"/>
    <s v="United States"/>
    <x v="19"/>
    <n v="623.35"/>
    <x v="3"/>
    <x v="0"/>
  </r>
  <r>
    <s v="Corn"/>
    <x v="0"/>
    <s v="Total, gross value of production"/>
    <x v="2"/>
    <s v="dollars per planted acre"/>
    <s v="No specific size"/>
    <x v="5"/>
    <s v="United States"/>
    <x v="20"/>
    <n v="568.51"/>
    <x v="4"/>
    <x v="0"/>
  </r>
  <r>
    <s v="Corn"/>
    <x v="0"/>
    <s v="Total, gross value of production"/>
    <x v="2"/>
    <s v="dollars per planted acre"/>
    <s v="No specific size"/>
    <x v="5"/>
    <s v="United States"/>
    <x v="21"/>
    <n v="623.67999999999995"/>
    <x v="4"/>
    <x v="0"/>
  </r>
  <r>
    <s v="Corn"/>
    <x v="0"/>
    <s v="Total, gross value of production"/>
    <x v="2"/>
    <s v="dollars per planted acre"/>
    <s v="No specific size"/>
    <x v="5"/>
    <s v="United States"/>
    <x v="22"/>
    <n v="620.35"/>
    <x v="4"/>
    <x v="0"/>
  </r>
  <r>
    <s v="Corn"/>
    <x v="0"/>
    <s v="Total, gross value of production"/>
    <x v="2"/>
    <s v="dollars per planted acre"/>
    <s v="No specific size"/>
    <x v="5"/>
    <s v="United States"/>
    <x v="23"/>
    <n v="701.52"/>
    <x v="4"/>
    <x v="0"/>
  </r>
  <r>
    <s v="Corn"/>
    <x v="0"/>
    <s v="Total, gross value of production"/>
    <x v="2"/>
    <s v="dollars per planted acre"/>
    <s v="No specific size"/>
    <x v="5"/>
    <s v="United States"/>
    <x v="24"/>
    <n v="683.73"/>
    <x v="4"/>
    <x v="0"/>
  </r>
  <r>
    <s v="Corn"/>
    <x v="0"/>
    <s v="Total, gross value of production"/>
    <x v="2"/>
    <s v="dollars per planted acre"/>
    <s v="No specific size"/>
    <x v="5"/>
    <s v="United States"/>
    <x v="25"/>
    <n v="1000.11"/>
    <x v="5"/>
    <x v="0"/>
  </r>
  <r>
    <s v="Corn"/>
    <x v="0"/>
    <s v="Total, gross value of production"/>
    <x v="2"/>
    <s v="dollars per planted acre"/>
    <s v="No specific size"/>
    <x v="5"/>
    <s v="United States"/>
    <x v="26"/>
    <n v="1099.68"/>
    <x v="5"/>
    <x v="0"/>
  </r>
  <r>
    <s v="Corn"/>
    <x v="0"/>
    <s v="Total, gross value of production"/>
    <x v="2"/>
    <s v="dollars per planted acre"/>
    <s v="No specific size"/>
    <x v="6"/>
    <s v="United States"/>
    <x v="0"/>
    <n v="335.84"/>
    <x v="0"/>
    <x v="0"/>
  </r>
  <r>
    <s v="Corn"/>
    <x v="0"/>
    <s v="Total, gross value of production"/>
    <x v="2"/>
    <s v="dollars per planted acre"/>
    <s v="No specific size"/>
    <x v="6"/>
    <s v="United States"/>
    <x v="1"/>
    <n v="275.95"/>
    <x v="0"/>
    <x v="0"/>
  </r>
  <r>
    <s v="Corn"/>
    <x v="0"/>
    <s v="Total, gross value of production"/>
    <x v="2"/>
    <s v="dollars per planted acre"/>
    <s v="No specific size"/>
    <x v="6"/>
    <s v="United States"/>
    <x v="2"/>
    <n v="147.4"/>
    <x v="0"/>
    <x v="0"/>
  </r>
  <r>
    <s v="Corn"/>
    <x v="0"/>
    <s v="Total, gross value of production"/>
    <x v="2"/>
    <s v="dollars per planted acre"/>
    <s v="No specific size"/>
    <x v="6"/>
    <s v="United States"/>
    <x v="3"/>
    <n v="184.4"/>
    <x v="0"/>
    <x v="0"/>
  </r>
  <r>
    <s v="Corn"/>
    <x v="0"/>
    <s v="Total, gross value of production"/>
    <x v="2"/>
    <s v="dollars per planted acre"/>
    <s v="No specific size"/>
    <x v="6"/>
    <s v="United States"/>
    <x v="4"/>
    <n v="209.05"/>
    <x v="0"/>
    <x v="0"/>
  </r>
  <r>
    <s v="Corn"/>
    <x v="0"/>
    <s v="Total, gross value of production"/>
    <x v="2"/>
    <s v="dollars per planted acre"/>
    <s v="No specific size"/>
    <x v="6"/>
    <s v="United States"/>
    <x v="5"/>
    <n v="297.95"/>
    <x v="1"/>
    <x v="0"/>
  </r>
  <r>
    <s v="Corn"/>
    <x v="0"/>
    <s v="Total, gross value of production"/>
    <x v="2"/>
    <s v="dollars per planted acre"/>
    <s v="No specific size"/>
    <x v="6"/>
    <s v="United States"/>
    <x v="6"/>
    <n v="229.95"/>
    <x v="1"/>
    <x v="0"/>
  </r>
  <r>
    <s v="Corn"/>
    <x v="0"/>
    <s v="Total, gross value of production"/>
    <x v="2"/>
    <s v="dollars per planted acre"/>
    <s v="No specific size"/>
    <x v="6"/>
    <s v="United States"/>
    <x v="7"/>
    <n v="301.02999999999997"/>
    <x v="1"/>
    <x v="0"/>
  </r>
  <r>
    <s v="Corn"/>
    <x v="0"/>
    <s v="Total, gross value of production"/>
    <x v="2"/>
    <s v="dollars per planted acre"/>
    <s v="No specific size"/>
    <x v="6"/>
    <s v="United States"/>
    <x v="8"/>
    <n v="312.72000000000003"/>
    <x v="1"/>
    <x v="0"/>
  </r>
  <r>
    <s v="Corn"/>
    <x v="0"/>
    <s v="Total, gross value of production"/>
    <x v="2"/>
    <s v="dollars per planted acre"/>
    <s v="No specific size"/>
    <x v="6"/>
    <s v="United States"/>
    <x v="9"/>
    <n v="224.14"/>
    <x v="2"/>
    <x v="0"/>
  </r>
  <r>
    <s v="Corn"/>
    <x v="0"/>
    <s v="Total, gross value of production"/>
    <x v="2"/>
    <s v="dollars per planted acre"/>
    <s v="No specific size"/>
    <x v="6"/>
    <s v="United States"/>
    <x v="10"/>
    <n v="319.7"/>
    <x v="2"/>
    <x v="0"/>
  </r>
  <r>
    <s v="Corn"/>
    <x v="0"/>
    <s v="Total, gross value of production"/>
    <x v="2"/>
    <s v="dollars per planted acre"/>
    <s v="No specific size"/>
    <x v="6"/>
    <s v="United States"/>
    <x v="11"/>
    <n v="358"/>
    <x v="2"/>
    <x v="0"/>
  </r>
  <r>
    <s v="Corn"/>
    <x v="0"/>
    <s v="Total, gross value of production"/>
    <x v="2"/>
    <s v="dollars per planted acre"/>
    <s v="No specific size"/>
    <x v="6"/>
    <s v="United States"/>
    <x v="12"/>
    <n v="430.1"/>
    <x v="2"/>
    <x v="0"/>
  </r>
  <r>
    <s v="Corn"/>
    <x v="0"/>
    <s v="Total, gross value of production"/>
    <x v="2"/>
    <s v="dollars per planted acre"/>
    <s v="No specific size"/>
    <x v="6"/>
    <s v="United States"/>
    <x v="13"/>
    <n v="433.92"/>
    <x v="2"/>
    <x v="0"/>
  </r>
  <r>
    <s v="Corn"/>
    <x v="0"/>
    <s v="Total, gross value of production"/>
    <x v="2"/>
    <s v="dollars per planted acre"/>
    <s v="No specific size"/>
    <x v="6"/>
    <s v="United States"/>
    <x v="14"/>
    <n v="557.76"/>
    <x v="3"/>
    <x v="0"/>
  </r>
  <r>
    <s v="Corn"/>
    <x v="0"/>
    <s v="Total, gross value of production"/>
    <x v="2"/>
    <s v="dollars per planted acre"/>
    <s v="No specific size"/>
    <x v="6"/>
    <s v="United States"/>
    <x v="15"/>
    <n v="681.75"/>
    <x v="3"/>
    <x v="0"/>
  </r>
  <r>
    <s v="Corn"/>
    <x v="0"/>
    <s v="Total, gross value of production"/>
    <x v="2"/>
    <s v="dollars per planted acre"/>
    <s v="No specific size"/>
    <x v="6"/>
    <s v="United States"/>
    <x v="16"/>
    <n v="1003.66"/>
    <x v="3"/>
    <x v="0"/>
  </r>
  <r>
    <s v="Corn"/>
    <x v="0"/>
    <s v="Total, gross value of production"/>
    <x v="2"/>
    <s v="dollars per planted acre"/>
    <s v="No specific size"/>
    <x v="6"/>
    <s v="United States"/>
    <x v="17"/>
    <n v="726.88"/>
    <x v="3"/>
    <x v="0"/>
  </r>
  <r>
    <s v="Corn"/>
    <x v="0"/>
    <s v="Total, gross value of production"/>
    <x v="2"/>
    <s v="dollars per planted acre"/>
    <s v="No specific size"/>
    <x v="6"/>
    <s v="United States"/>
    <x v="18"/>
    <n v="563.41999999999996"/>
    <x v="3"/>
    <x v="0"/>
  </r>
  <r>
    <s v="Corn"/>
    <x v="0"/>
    <s v="Total, gross value of production"/>
    <x v="2"/>
    <s v="dollars per planted acre"/>
    <s v="No specific size"/>
    <x v="6"/>
    <s v="United States"/>
    <x v="19"/>
    <n v="555.99"/>
    <x v="3"/>
    <x v="0"/>
  </r>
  <r>
    <s v="Corn"/>
    <x v="0"/>
    <s v="Total, gross value of production"/>
    <x v="2"/>
    <s v="dollars per planted acre"/>
    <s v="No specific size"/>
    <x v="6"/>
    <s v="United States"/>
    <x v="20"/>
    <n v="534.32000000000005"/>
    <x v="4"/>
    <x v="0"/>
  </r>
  <r>
    <s v="Corn"/>
    <x v="0"/>
    <s v="Total, gross value of production"/>
    <x v="2"/>
    <s v="dollars per planted acre"/>
    <s v="No specific size"/>
    <x v="6"/>
    <s v="United States"/>
    <x v="21"/>
    <n v="631.28"/>
    <x v="4"/>
    <x v="0"/>
  </r>
  <r>
    <s v="Corn"/>
    <x v="0"/>
    <s v="Total, gross value of production"/>
    <x v="2"/>
    <s v="dollars per planted acre"/>
    <s v="No specific size"/>
    <x v="6"/>
    <s v="United States"/>
    <x v="22"/>
    <n v="545.72"/>
    <x v="4"/>
    <x v="0"/>
  </r>
  <r>
    <s v="Corn"/>
    <x v="0"/>
    <s v="Total, gross value of production"/>
    <x v="2"/>
    <s v="dollars per planted acre"/>
    <s v="No specific size"/>
    <x v="6"/>
    <s v="United States"/>
    <x v="23"/>
    <n v="544.57000000000005"/>
    <x v="4"/>
    <x v="0"/>
  </r>
  <r>
    <s v="Corn"/>
    <x v="0"/>
    <s v="Total, gross value of production"/>
    <x v="2"/>
    <s v="dollars per planted acre"/>
    <s v="No specific size"/>
    <x v="6"/>
    <s v="United States"/>
    <x v="24"/>
    <n v="549.1"/>
    <x v="4"/>
    <x v="0"/>
  </r>
  <r>
    <s v="Corn"/>
    <x v="0"/>
    <s v="Total, gross value of production"/>
    <x v="2"/>
    <s v="dollars per planted acre"/>
    <s v="No specific size"/>
    <x v="6"/>
    <s v="United States"/>
    <x v="25"/>
    <n v="998.62"/>
    <x v="5"/>
    <x v="0"/>
  </r>
  <r>
    <s v="Corn"/>
    <x v="0"/>
    <s v="Total, gross value of production"/>
    <x v="2"/>
    <s v="dollars per planted acre"/>
    <s v="No specific size"/>
    <x v="6"/>
    <s v="United States"/>
    <x v="26"/>
    <n v="1118.58"/>
    <x v="5"/>
    <x v="0"/>
  </r>
  <r>
    <s v="Corn"/>
    <x v="1"/>
    <s v="Seed"/>
    <x v="3"/>
    <s v="dollars per planted acre"/>
    <s v="No specific size"/>
    <x v="0"/>
    <s v="United States"/>
    <x v="0"/>
    <n v="26.65"/>
    <x v="0"/>
    <x v="0"/>
  </r>
  <r>
    <s v="Corn"/>
    <x v="1"/>
    <s v="Seed"/>
    <x v="3"/>
    <s v="dollars per planted acre"/>
    <s v="No specific size"/>
    <x v="0"/>
    <s v="United States"/>
    <x v="1"/>
    <n v="28.71"/>
    <x v="0"/>
    <x v="0"/>
  </r>
  <r>
    <s v="Corn"/>
    <x v="1"/>
    <s v="Seed"/>
    <x v="3"/>
    <s v="dollars per planted acre"/>
    <s v="No specific size"/>
    <x v="0"/>
    <s v="United States"/>
    <x v="2"/>
    <n v="30.02"/>
    <x v="0"/>
    <x v="0"/>
  </r>
  <r>
    <s v="Corn"/>
    <x v="1"/>
    <s v="Seed"/>
    <x v="3"/>
    <s v="dollars per planted acre"/>
    <s v="No specific size"/>
    <x v="0"/>
    <s v="United States"/>
    <x v="3"/>
    <n v="30.29"/>
    <x v="0"/>
    <x v="0"/>
  </r>
  <r>
    <s v="Corn"/>
    <x v="1"/>
    <s v="Seed"/>
    <x v="3"/>
    <s v="dollars per planted acre"/>
    <s v="No specific size"/>
    <x v="0"/>
    <s v="United States"/>
    <x v="4"/>
    <n v="30.02"/>
    <x v="0"/>
    <x v="0"/>
  </r>
  <r>
    <s v="Corn"/>
    <x v="1"/>
    <s v="Seed"/>
    <x v="3"/>
    <s v="dollars per planted acre"/>
    <s v="No specific size"/>
    <x v="0"/>
    <s v="United States"/>
    <x v="5"/>
    <n v="32.340000000000003"/>
    <x v="1"/>
    <x v="0"/>
  </r>
  <r>
    <s v="Corn"/>
    <x v="1"/>
    <s v="Seed"/>
    <x v="3"/>
    <s v="dollars per planted acre"/>
    <s v="No specific size"/>
    <x v="0"/>
    <s v="United States"/>
    <x v="6"/>
    <n v="31.84"/>
    <x v="1"/>
    <x v="0"/>
  </r>
  <r>
    <s v="Corn"/>
    <x v="1"/>
    <s v="Seed"/>
    <x v="3"/>
    <s v="dollars per planted acre"/>
    <s v="No specific size"/>
    <x v="0"/>
    <s v="United States"/>
    <x v="7"/>
    <n v="34.83"/>
    <x v="1"/>
    <x v="0"/>
  </r>
  <r>
    <s v="Corn"/>
    <x v="1"/>
    <s v="Seed"/>
    <x v="3"/>
    <s v="dollars per planted acre"/>
    <s v="No specific size"/>
    <x v="0"/>
    <s v="United States"/>
    <x v="8"/>
    <n v="36.82"/>
    <x v="1"/>
    <x v="0"/>
  </r>
  <r>
    <s v="Corn"/>
    <x v="1"/>
    <s v="Seed"/>
    <x v="3"/>
    <s v="dollars per planted acre"/>
    <s v="No specific size"/>
    <x v="0"/>
    <s v="United States"/>
    <x v="9"/>
    <n v="40.47"/>
    <x v="2"/>
    <x v="0"/>
  </r>
  <r>
    <s v="Corn"/>
    <x v="1"/>
    <s v="Seed"/>
    <x v="3"/>
    <s v="dollars per planted acre"/>
    <s v="No specific size"/>
    <x v="0"/>
    <s v="United States"/>
    <x v="10"/>
    <n v="43.55"/>
    <x v="2"/>
    <x v="0"/>
  </r>
  <r>
    <s v="Corn"/>
    <x v="1"/>
    <s v="Seed"/>
    <x v="3"/>
    <s v="dollars per planted acre"/>
    <s v="No specific size"/>
    <x v="0"/>
    <s v="United States"/>
    <x v="11"/>
    <n v="49.04"/>
    <x v="2"/>
    <x v="0"/>
  </r>
  <r>
    <s v="Corn"/>
    <x v="1"/>
    <s v="Seed"/>
    <x v="3"/>
    <s v="dollars per planted acre"/>
    <s v="No specific size"/>
    <x v="0"/>
    <s v="United States"/>
    <x v="12"/>
    <n v="60.02"/>
    <x v="2"/>
    <x v="0"/>
  </r>
  <r>
    <s v="Corn"/>
    <x v="1"/>
    <s v="Seed"/>
    <x v="3"/>
    <s v="dollars per planted acre"/>
    <s v="No specific size"/>
    <x v="0"/>
    <s v="United States"/>
    <x v="13"/>
    <n v="78.92"/>
    <x v="2"/>
    <x v="0"/>
  </r>
  <r>
    <s v="Corn"/>
    <x v="1"/>
    <s v="Seed"/>
    <x v="3"/>
    <s v="dollars per planted acre"/>
    <s v="No specific size"/>
    <x v="0"/>
    <s v="United States"/>
    <x v="14"/>
    <n v="81.58"/>
    <x v="3"/>
    <x v="0"/>
  </r>
  <r>
    <s v="Corn"/>
    <x v="1"/>
    <s v="Seed"/>
    <x v="3"/>
    <s v="dollars per planted acre"/>
    <s v="No specific size"/>
    <x v="0"/>
    <s v="United States"/>
    <x v="15"/>
    <n v="84.37"/>
    <x v="3"/>
    <x v="0"/>
  </r>
  <r>
    <s v="Corn"/>
    <x v="1"/>
    <s v="Seed"/>
    <x v="3"/>
    <s v="dollars per planted acre"/>
    <s v="No specific size"/>
    <x v="0"/>
    <s v="United States"/>
    <x v="16"/>
    <n v="92.04"/>
    <x v="3"/>
    <x v="0"/>
  </r>
  <r>
    <s v="Corn"/>
    <x v="1"/>
    <s v="Seed"/>
    <x v="3"/>
    <s v="dollars per planted acre"/>
    <s v="No specific size"/>
    <x v="0"/>
    <s v="United States"/>
    <x v="17"/>
    <n v="97.59"/>
    <x v="3"/>
    <x v="0"/>
  </r>
  <r>
    <s v="Corn"/>
    <x v="1"/>
    <s v="Seed"/>
    <x v="3"/>
    <s v="dollars per planted acre"/>
    <s v="No specific size"/>
    <x v="0"/>
    <s v="United States"/>
    <x v="18"/>
    <n v="101.04"/>
    <x v="3"/>
    <x v="0"/>
  </r>
  <r>
    <s v="Corn"/>
    <x v="1"/>
    <s v="Seed"/>
    <x v="3"/>
    <s v="dollars per planted acre"/>
    <s v="No specific size"/>
    <x v="0"/>
    <s v="United States"/>
    <x v="19"/>
    <n v="101.62"/>
    <x v="3"/>
    <x v="0"/>
  </r>
  <r>
    <s v="Corn"/>
    <x v="1"/>
    <s v="Seed"/>
    <x v="3"/>
    <s v="dollars per planted acre"/>
    <s v="No specific size"/>
    <x v="0"/>
    <s v="United States"/>
    <x v="20"/>
    <n v="98.36"/>
    <x v="4"/>
    <x v="0"/>
  </r>
  <r>
    <s v="Corn"/>
    <x v="1"/>
    <s v="Seed"/>
    <x v="3"/>
    <s v="dollars per planted acre"/>
    <s v="No specific size"/>
    <x v="0"/>
    <s v="United States"/>
    <x v="21"/>
    <n v="97.07"/>
    <x v="4"/>
    <x v="0"/>
  </r>
  <r>
    <s v="Corn"/>
    <x v="1"/>
    <s v="Seed"/>
    <x v="3"/>
    <s v="dollars per planted acre"/>
    <s v="No specific size"/>
    <x v="0"/>
    <s v="United States"/>
    <x v="22"/>
    <n v="93.61"/>
    <x v="4"/>
    <x v="0"/>
  </r>
  <r>
    <s v="Corn"/>
    <x v="1"/>
    <s v="Seed"/>
    <x v="3"/>
    <s v="dollars per planted acre"/>
    <s v="No specific size"/>
    <x v="0"/>
    <s v="United States"/>
    <x v="23"/>
    <n v="90.98"/>
    <x v="4"/>
    <x v="0"/>
  </r>
  <r>
    <s v="Corn"/>
    <x v="1"/>
    <s v="Seed"/>
    <x v="3"/>
    <s v="dollars per planted acre"/>
    <s v="No specific size"/>
    <x v="0"/>
    <s v="United States"/>
    <x v="24"/>
    <n v="91.59"/>
    <x v="4"/>
    <x v="0"/>
  </r>
  <r>
    <s v="Corn"/>
    <x v="1"/>
    <s v="Seed"/>
    <x v="3"/>
    <s v="dollars per planted acre"/>
    <s v="No specific size"/>
    <x v="0"/>
    <s v="United States"/>
    <x v="25"/>
    <n v="97.84"/>
    <x v="5"/>
    <x v="0"/>
  </r>
  <r>
    <s v="Corn"/>
    <x v="1"/>
    <s v="Seed"/>
    <x v="3"/>
    <s v="dollars per planted acre"/>
    <s v="No specific size"/>
    <x v="0"/>
    <s v="United States"/>
    <x v="26"/>
    <n v="110.06"/>
    <x v="5"/>
    <x v="0"/>
  </r>
  <r>
    <s v="Corn"/>
    <x v="1"/>
    <s v="Seed"/>
    <x v="3"/>
    <s v="dollars per planted acre"/>
    <s v="No specific size"/>
    <x v="1"/>
    <s v="United States"/>
    <x v="0"/>
    <n v="27.32"/>
    <x v="0"/>
    <x v="0"/>
  </r>
  <r>
    <s v="Corn"/>
    <x v="1"/>
    <s v="Seed"/>
    <x v="3"/>
    <s v="dollars per planted acre"/>
    <s v="No specific size"/>
    <x v="1"/>
    <s v="United States"/>
    <x v="1"/>
    <n v="29.39"/>
    <x v="0"/>
    <x v="0"/>
  </r>
  <r>
    <s v="Corn"/>
    <x v="1"/>
    <s v="Seed"/>
    <x v="3"/>
    <s v="dollars per planted acre"/>
    <s v="No specific size"/>
    <x v="1"/>
    <s v="United States"/>
    <x v="2"/>
    <n v="31.07"/>
    <x v="0"/>
    <x v="0"/>
  </r>
  <r>
    <s v="Corn"/>
    <x v="1"/>
    <s v="Seed"/>
    <x v="3"/>
    <s v="dollars per planted acre"/>
    <s v="No specific size"/>
    <x v="1"/>
    <s v="United States"/>
    <x v="3"/>
    <n v="30.71"/>
    <x v="0"/>
    <x v="0"/>
  </r>
  <r>
    <s v="Corn"/>
    <x v="1"/>
    <s v="Seed"/>
    <x v="3"/>
    <s v="dollars per planted acre"/>
    <s v="No specific size"/>
    <x v="1"/>
    <s v="United States"/>
    <x v="4"/>
    <n v="30.64"/>
    <x v="0"/>
    <x v="0"/>
  </r>
  <r>
    <s v="Corn"/>
    <x v="1"/>
    <s v="Seed"/>
    <x v="3"/>
    <s v="dollars per planted acre"/>
    <s v="No specific size"/>
    <x v="1"/>
    <s v="United States"/>
    <x v="5"/>
    <n v="33"/>
    <x v="1"/>
    <x v="0"/>
  </r>
  <r>
    <s v="Corn"/>
    <x v="1"/>
    <s v="Seed"/>
    <x v="3"/>
    <s v="dollars per planted acre"/>
    <s v="No specific size"/>
    <x v="1"/>
    <s v="United States"/>
    <x v="6"/>
    <n v="31.6"/>
    <x v="1"/>
    <x v="0"/>
  </r>
  <r>
    <s v="Corn"/>
    <x v="1"/>
    <s v="Seed"/>
    <x v="3"/>
    <s v="dollars per planted acre"/>
    <s v="No specific size"/>
    <x v="1"/>
    <s v="United States"/>
    <x v="7"/>
    <n v="34.89"/>
    <x v="1"/>
    <x v="0"/>
  </r>
  <r>
    <s v="Corn"/>
    <x v="1"/>
    <s v="Seed"/>
    <x v="3"/>
    <s v="dollars per planted acre"/>
    <s v="No specific size"/>
    <x v="1"/>
    <s v="United States"/>
    <x v="8"/>
    <n v="37.049999999999997"/>
    <x v="1"/>
    <x v="0"/>
  </r>
  <r>
    <s v="Corn"/>
    <x v="1"/>
    <s v="Seed"/>
    <x v="3"/>
    <s v="dollars per planted acre"/>
    <s v="No specific size"/>
    <x v="1"/>
    <s v="United States"/>
    <x v="9"/>
    <n v="41.23"/>
    <x v="2"/>
    <x v="0"/>
  </r>
  <r>
    <s v="Corn"/>
    <x v="1"/>
    <s v="Seed"/>
    <x v="3"/>
    <s v="dollars per planted acre"/>
    <s v="No specific size"/>
    <x v="1"/>
    <s v="United States"/>
    <x v="10"/>
    <n v="43.83"/>
    <x v="2"/>
    <x v="0"/>
  </r>
  <r>
    <s v="Corn"/>
    <x v="1"/>
    <s v="Seed"/>
    <x v="3"/>
    <s v="dollars per planted acre"/>
    <s v="No specific size"/>
    <x v="1"/>
    <s v="United States"/>
    <x v="11"/>
    <n v="49.4"/>
    <x v="2"/>
    <x v="0"/>
  </r>
  <r>
    <s v="Corn"/>
    <x v="1"/>
    <s v="Seed"/>
    <x v="3"/>
    <s v="dollars per planted acre"/>
    <s v="No specific size"/>
    <x v="1"/>
    <s v="United States"/>
    <x v="12"/>
    <n v="61.29"/>
    <x v="2"/>
    <x v="0"/>
  </r>
  <r>
    <s v="Corn"/>
    <x v="1"/>
    <s v="Seed"/>
    <x v="3"/>
    <s v="dollars per planted acre"/>
    <s v="No specific size"/>
    <x v="1"/>
    <s v="United States"/>
    <x v="13"/>
    <n v="80.61"/>
    <x v="2"/>
    <x v="0"/>
  </r>
  <r>
    <s v="Corn"/>
    <x v="1"/>
    <s v="Seed"/>
    <x v="3"/>
    <s v="dollars per planted acre"/>
    <s v="No specific size"/>
    <x v="1"/>
    <s v="United States"/>
    <x v="14"/>
    <n v="87.72"/>
    <x v="3"/>
    <x v="0"/>
  </r>
  <r>
    <s v="Corn"/>
    <x v="1"/>
    <s v="Seed"/>
    <x v="3"/>
    <s v="dollars per planted acre"/>
    <s v="No specific size"/>
    <x v="1"/>
    <s v="United States"/>
    <x v="15"/>
    <n v="90.78"/>
    <x v="3"/>
    <x v="0"/>
  </r>
  <r>
    <s v="Corn"/>
    <x v="1"/>
    <s v="Seed"/>
    <x v="3"/>
    <s v="dollars per planted acre"/>
    <s v="No specific size"/>
    <x v="1"/>
    <s v="United States"/>
    <x v="16"/>
    <n v="98.83"/>
    <x v="3"/>
    <x v="0"/>
  </r>
  <r>
    <s v="Corn"/>
    <x v="1"/>
    <s v="Seed"/>
    <x v="3"/>
    <s v="dollars per planted acre"/>
    <s v="No specific size"/>
    <x v="1"/>
    <s v="United States"/>
    <x v="17"/>
    <n v="104.96"/>
    <x v="3"/>
    <x v="0"/>
  </r>
  <r>
    <s v="Corn"/>
    <x v="1"/>
    <s v="Seed"/>
    <x v="3"/>
    <s v="dollars per planted acre"/>
    <s v="No specific size"/>
    <x v="1"/>
    <s v="United States"/>
    <x v="18"/>
    <n v="108.41"/>
    <x v="3"/>
    <x v="0"/>
  </r>
  <r>
    <s v="Corn"/>
    <x v="1"/>
    <s v="Seed"/>
    <x v="3"/>
    <s v="dollars per planted acre"/>
    <s v="No specific size"/>
    <x v="1"/>
    <s v="United States"/>
    <x v="19"/>
    <n v="109.17"/>
    <x v="3"/>
    <x v="0"/>
  </r>
  <r>
    <s v="Corn"/>
    <x v="1"/>
    <s v="Seed"/>
    <x v="3"/>
    <s v="dollars per planted acre"/>
    <s v="No specific size"/>
    <x v="1"/>
    <s v="United States"/>
    <x v="20"/>
    <n v="104.52"/>
    <x v="4"/>
    <x v="0"/>
  </r>
  <r>
    <s v="Corn"/>
    <x v="1"/>
    <s v="Seed"/>
    <x v="3"/>
    <s v="dollars per planted acre"/>
    <s v="No specific size"/>
    <x v="1"/>
    <s v="United States"/>
    <x v="21"/>
    <n v="103.26"/>
    <x v="4"/>
    <x v="0"/>
  </r>
  <r>
    <s v="Corn"/>
    <x v="1"/>
    <s v="Seed"/>
    <x v="3"/>
    <s v="dollars per planted acre"/>
    <s v="No specific size"/>
    <x v="1"/>
    <s v="United States"/>
    <x v="22"/>
    <n v="99.46"/>
    <x v="4"/>
    <x v="0"/>
  </r>
  <r>
    <s v="Corn"/>
    <x v="1"/>
    <s v="Seed"/>
    <x v="3"/>
    <s v="dollars per planted acre"/>
    <s v="No specific size"/>
    <x v="1"/>
    <s v="United States"/>
    <x v="23"/>
    <n v="97.18"/>
    <x v="4"/>
    <x v="0"/>
  </r>
  <r>
    <s v="Corn"/>
    <x v="1"/>
    <s v="Seed"/>
    <x v="3"/>
    <s v="dollars per planted acre"/>
    <s v="No specific size"/>
    <x v="1"/>
    <s v="United States"/>
    <x v="24"/>
    <n v="97.27"/>
    <x v="4"/>
    <x v="0"/>
  </r>
  <r>
    <s v="Corn"/>
    <x v="1"/>
    <s v="Seed"/>
    <x v="3"/>
    <s v="dollars per planted acre"/>
    <s v="No specific size"/>
    <x v="1"/>
    <s v="United States"/>
    <x v="25"/>
    <n v="104.82"/>
    <x v="5"/>
    <x v="0"/>
  </r>
  <r>
    <s v="Corn"/>
    <x v="1"/>
    <s v="Seed"/>
    <x v="3"/>
    <s v="dollars per planted acre"/>
    <s v="No specific size"/>
    <x v="1"/>
    <s v="United States"/>
    <x v="26"/>
    <n v="117.76"/>
    <x v="5"/>
    <x v="0"/>
  </r>
  <r>
    <s v="Corn"/>
    <x v="1"/>
    <s v="Seed"/>
    <x v="3"/>
    <s v="dollars per planted acre"/>
    <s v="No specific size"/>
    <x v="2"/>
    <s v="United States"/>
    <x v="0"/>
    <n v="25.1"/>
    <x v="0"/>
    <x v="0"/>
  </r>
  <r>
    <s v="Corn"/>
    <x v="1"/>
    <s v="Seed"/>
    <x v="3"/>
    <s v="dollars per planted acre"/>
    <s v="No specific size"/>
    <x v="2"/>
    <s v="United States"/>
    <x v="1"/>
    <n v="27.63"/>
    <x v="0"/>
    <x v="0"/>
  </r>
  <r>
    <s v="Corn"/>
    <x v="1"/>
    <s v="Seed"/>
    <x v="3"/>
    <s v="dollars per planted acre"/>
    <s v="No specific size"/>
    <x v="2"/>
    <s v="United States"/>
    <x v="2"/>
    <n v="28"/>
    <x v="0"/>
    <x v="0"/>
  </r>
  <r>
    <s v="Corn"/>
    <x v="1"/>
    <s v="Seed"/>
    <x v="3"/>
    <s v="dollars per planted acre"/>
    <s v="No specific size"/>
    <x v="2"/>
    <s v="United States"/>
    <x v="3"/>
    <n v="28.54"/>
    <x v="0"/>
    <x v="0"/>
  </r>
  <r>
    <s v="Corn"/>
    <x v="1"/>
    <s v="Seed"/>
    <x v="3"/>
    <s v="dollars per planted acre"/>
    <s v="No specific size"/>
    <x v="2"/>
    <s v="United States"/>
    <x v="4"/>
    <n v="28.96"/>
    <x v="0"/>
    <x v="0"/>
  </r>
  <r>
    <s v="Corn"/>
    <x v="1"/>
    <s v="Seed"/>
    <x v="3"/>
    <s v="dollars per planted acre"/>
    <s v="No specific size"/>
    <x v="2"/>
    <s v="United States"/>
    <x v="5"/>
    <n v="31.72"/>
    <x v="1"/>
    <x v="0"/>
  </r>
  <r>
    <s v="Corn"/>
    <x v="1"/>
    <s v="Seed"/>
    <x v="3"/>
    <s v="dollars per planted acre"/>
    <s v="No specific size"/>
    <x v="2"/>
    <s v="United States"/>
    <x v="6"/>
    <n v="33.17"/>
    <x v="1"/>
    <x v="0"/>
  </r>
  <r>
    <s v="Corn"/>
    <x v="1"/>
    <s v="Seed"/>
    <x v="3"/>
    <s v="dollars per planted acre"/>
    <s v="No specific size"/>
    <x v="2"/>
    <s v="United States"/>
    <x v="7"/>
    <n v="35.479999999999997"/>
    <x v="1"/>
    <x v="0"/>
  </r>
  <r>
    <s v="Corn"/>
    <x v="1"/>
    <s v="Seed"/>
    <x v="3"/>
    <s v="dollars per planted acre"/>
    <s v="No specific size"/>
    <x v="2"/>
    <s v="United States"/>
    <x v="8"/>
    <n v="37.18"/>
    <x v="1"/>
    <x v="0"/>
  </r>
  <r>
    <s v="Corn"/>
    <x v="1"/>
    <s v="Seed"/>
    <x v="3"/>
    <s v="dollars per planted acre"/>
    <s v="No specific size"/>
    <x v="2"/>
    <s v="United States"/>
    <x v="9"/>
    <n v="41.23"/>
    <x v="2"/>
    <x v="0"/>
  </r>
  <r>
    <s v="Corn"/>
    <x v="1"/>
    <s v="Seed"/>
    <x v="3"/>
    <s v="dollars per planted acre"/>
    <s v="No specific size"/>
    <x v="2"/>
    <s v="United States"/>
    <x v="10"/>
    <n v="43.83"/>
    <x v="2"/>
    <x v="0"/>
  </r>
  <r>
    <s v="Corn"/>
    <x v="1"/>
    <s v="Seed"/>
    <x v="3"/>
    <s v="dollars per planted acre"/>
    <s v="No specific size"/>
    <x v="2"/>
    <s v="United States"/>
    <x v="11"/>
    <n v="49.4"/>
    <x v="2"/>
    <x v="0"/>
  </r>
  <r>
    <s v="Corn"/>
    <x v="1"/>
    <s v="Seed"/>
    <x v="3"/>
    <s v="dollars per planted acre"/>
    <s v="No specific size"/>
    <x v="2"/>
    <s v="United States"/>
    <x v="12"/>
    <n v="61.29"/>
    <x v="2"/>
    <x v="0"/>
  </r>
  <r>
    <s v="Corn"/>
    <x v="1"/>
    <s v="Seed"/>
    <x v="3"/>
    <s v="dollars per planted acre"/>
    <s v="No specific size"/>
    <x v="2"/>
    <s v="United States"/>
    <x v="13"/>
    <n v="80.61"/>
    <x v="2"/>
    <x v="0"/>
  </r>
  <r>
    <s v="Corn"/>
    <x v="1"/>
    <s v="Seed"/>
    <x v="3"/>
    <s v="dollars per planted acre"/>
    <s v="No specific size"/>
    <x v="2"/>
    <s v="United States"/>
    <x v="14"/>
    <n v="75.260000000000005"/>
    <x v="3"/>
    <x v="0"/>
  </r>
  <r>
    <s v="Corn"/>
    <x v="1"/>
    <s v="Seed"/>
    <x v="3"/>
    <s v="dollars per planted acre"/>
    <s v="No specific size"/>
    <x v="2"/>
    <s v="United States"/>
    <x v="15"/>
    <n v="77.89"/>
    <x v="3"/>
    <x v="0"/>
  </r>
  <r>
    <s v="Corn"/>
    <x v="1"/>
    <s v="Seed"/>
    <x v="3"/>
    <s v="dollars per planted acre"/>
    <s v="No specific size"/>
    <x v="2"/>
    <s v="United States"/>
    <x v="16"/>
    <n v="84.79"/>
    <x v="3"/>
    <x v="0"/>
  </r>
  <r>
    <s v="Corn"/>
    <x v="1"/>
    <s v="Seed"/>
    <x v="3"/>
    <s v="dollars per planted acre"/>
    <s v="No specific size"/>
    <x v="2"/>
    <s v="United States"/>
    <x v="17"/>
    <n v="90.05"/>
    <x v="3"/>
    <x v="0"/>
  </r>
  <r>
    <s v="Corn"/>
    <x v="1"/>
    <s v="Seed"/>
    <x v="3"/>
    <s v="dollars per planted acre"/>
    <s v="No specific size"/>
    <x v="2"/>
    <s v="United States"/>
    <x v="18"/>
    <n v="93.01"/>
    <x v="3"/>
    <x v="0"/>
  </r>
  <r>
    <s v="Corn"/>
    <x v="1"/>
    <s v="Seed"/>
    <x v="3"/>
    <s v="dollars per planted acre"/>
    <s v="No specific size"/>
    <x v="2"/>
    <s v="United States"/>
    <x v="19"/>
    <n v="93.66"/>
    <x v="3"/>
    <x v="0"/>
  </r>
  <r>
    <s v="Corn"/>
    <x v="1"/>
    <s v="Seed"/>
    <x v="3"/>
    <s v="dollars per planted acre"/>
    <s v="No specific size"/>
    <x v="2"/>
    <s v="United States"/>
    <x v="20"/>
    <n v="99.68"/>
    <x v="4"/>
    <x v="0"/>
  </r>
  <r>
    <s v="Corn"/>
    <x v="1"/>
    <s v="Seed"/>
    <x v="3"/>
    <s v="dollars per planted acre"/>
    <s v="No specific size"/>
    <x v="2"/>
    <s v="United States"/>
    <x v="21"/>
    <n v="98.45"/>
    <x v="4"/>
    <x v="0"/>
  </r>
  <r>
    <s v="Corn"/>
    <x v="1"/>
    <s v="Seed"/>
    <x v="3"/>
    <s v="dollars per planted acre"/>
    <s v="No specific size"/>
    <x v="2"/>
    <s v="United States"/>
    <x v="22"/>
    <n v="94.92"/>
    <x v="4"/>
    <x v="0"/>
  </r>
  <r>
    <s v="Corn"/>
    <x v="1"/>
    <s v="Seed"/>
    <x v="3"/>
    <s v="dollars per planted acre"/>
    <s v="No specific size"/>
    <x v="2"/>
    <s v="United States"/>
    <x v="23"/>
    <n v="92.6"/>
    <x v="4"/>
    <x v="0"/>
  </r>
  <r>
    <s v="Corn"/>
    <x v="1"/>
    <s v="Seed"/>
    <x v="3"/>
    <s v="dollars per planted acre"/>
    <s v="No specific size"/>
    <x v="2"/>
    <s v="United States"/>
    <x v="24"/>
    <n v="92.84"/>
    <x v="4"/>
    <x v="0"/>
  </r>
  <r>
    <s v="Corn"/>
    <x v="1"/>
    <s v="Seed"/>
    <x v="3"/>
    <s v="dollars per planted acre"/>
    <s v="No specific size"/>
    <x v="2"/>
    <s v="United States"/>
    <x v="25"/>
    <n v="95.85"/>
    <x v="5"/>
    <x v="0"/>
  </r>
  <r>
    <s v="Corn"/>
    <x v="1"/>
    <s v="Seed"/>
    <x v="3"/>
    <s v="dollars per planted acre"/>
    <s v="No specific size"/>
    <x v="2"/>
    <s v="United States"/>
    <x v="26"/>
    <n v="107.96"/>
    <x v="5"/>
    <x v="0"/>
  </r>
  <r>
    <s v="Corn"/>
    <x v="1"/>
    <s v="Seed"/>
    <x v="3"/>
    <s v="dollars per planted acre"/>
    <s v="No specific size"/>
    <x v="3"/>
    <s v="United States"/>
    <x v="0"/>
    <n v="25.15"/>
    <x v="0"/>
    <x v="0"/>
  </r>
  <r>
    <s v="Corn"/>
    <x v="1"/>
    <s v="Seed"/>
    <x v="3"/>
    <s v="dollars per planted acre"/>
    <s v="No specific size"/>
    <x v="3"/>
    <s v="United States"/>
    <x v="1"/>
    <n v="27.59"/>
    <x v="0"/>
    <x v="0"/>
  </r>
  <r>
    <s v="Corn"/>
    <x v="1"/>
    <s v="Seed"/>
    <x v="3"/>
    <s v="dollars per planted acre"/>
    <s v="No specific size"/>
    <x v="3"/>
    <s v="United States"/>
    <x v="2"/>
    <n v="27.6"/>
    <x v="0"/>
    <x v="0"/>
  </r>
  <r>
    <s v="Corn"/>
    <x v="1"/>
    <s v="Seed"/>
    <x v="3"/>
    <s v="dollars per planted acre"/>
    <s v="No specific size"/>
    <x v="3"/>
    <s v="United States"/>
    <x v="3"/>
    <n v="30.35"/>
    <x v="0"/>
    <x v="0"/>
  </r>
  <r>
    <s v="Corn"/>
    <x v="1"/>
    <s v="Seed"/>
    <x v="3"/>
    <s v="dollars per planted acre"/>
    <s v="No specific size"/>
    <x v="3"/>
    <s v="United States"/>
    <x v="4"/>
    <n v="26.64"/>
    <x v="0"/>
    <x v="0"/>
  </r>
  <r>
    <s v="Corn"/>
    <x v="1"/>
    <s v="Seed"/>
    <x v="3"/>
    <s v="dollars per planted acre"/>
    <s v="No specific size"/>
    <x v="3"/>
    <s v="United States"/>
    <x v="5"/>
    <n v="30.42"/>
    <x v="1"/>
    <x v="0"/>
  </r>
  <r>
    <s v="Corn"/>
    <x v="1"/>
    <s v="Seed"/>
    <x v="3"/>
    <s v="dollars per planted acre"/>
    <s v="No specific size"/>
    <x v="3"/>
    <s v="United States"/>
    <x v="6"/>
    <n v="26.18"/>
    <x v="1"/>
    <x v="0"/>
  </r>
  <r>
    <s v="Corn"/>
    <x v="1"/>
    <s v="Seed"/>
    <x v="3"/>
    <s v="dollars per planted acre"/>
    <s v="No specific size"/>
    <x v="3"/>
    <s v="United States"/>
    <x v="7"/>
    <n v="32.47"/>
    <x v="1"/>
    <x v="0"/>
  </r>
  <r>
    <s v="Corn"/>
    <x v="1"/>
    <s v="Seed"/>
    <x v="3"/>
    <s v="dollars per planted acre"/>
    <s v="No specific size"/>
    <x v="3"/>
    <s v="United States"/>
    <x v="8"/>
    <n v="36.32"/>
    <x v="1"/>
    <x v="0"/>
  </r>
  <r>
    <s v="Corn"/>
    <x v="1"/>
    <s v="Seed"/>
    <x v="3"/>
    <s v="dollars per planted acre"/>
    <s v="No specific size"/>
    <x v="3"/>
    <s v="United States"/>
    <x v="9"/>
    <n v="39.340000000000003"/>
    <x v="2"/>
    <x v="0"/>
  </r>
  <r>
    <s v="Corn"/>
    <x v="1"/>
    <s v="Seed"/>
    <x v="3"/>
    <s v="dollars per planted acre"/>
    <s v="No specific size"/>
    <x v="3"/>
    <s v="United States"/>
    <x v="10"/>
    <n v="41.82"/>
    <x v="2"/>
    <x v="0"/>
  </r>
  <r>
    <s v="Corn"/>
    <x v="1"/>
    <s v="Seed"/>
    <x v="3"/>
    <s v="dollars per planted acre"/>
    <s v="No specific size"/>
    <x v="3"/>
    <s v="United States"/>
    <x v="11"/>
    <n v="47.14"/>
    <x v="2"/>
    <x v="0"/>
  </r>
  <r>
    <s v="Corn"/>
    <x v="1"/>
    <s v="Seed"/>
    <x v="3"/>
    <s v="dollars per planted acre"/>
    <s v="No specific size"/>
    <x v="3"/>
    <s v="United States"/>
    <x v="12"/>
    <n v="58.48"/>
    <x v="2"/>
    <x v="0"/>
  </r>
  <r>
    <s v="Corn"/>
    <x v="1"/>
    <s v="Seed"/>
    <x v="3"/>
    <s v="dollars per planted acre"/>
    <s v="No specific size"/>
    <x v="3"/>
    <s v="United States"/>
    <x v="13"/>
    <n v="76.91"/>
    <x v="2"/>
    <x v="0"/>
  </r>
  <r>
    <s v="Corn"/>
    <x v="1"/>
    <s v="Seed"/>
    <x v="3"/>
    <s v="dollars per planted acre"/>
    <s v="No specific size"/>
    <x v="3"/>
    <s v="United States"/>
    <x v="14"/>
    <n v="80.03"/>
    <x v="3"/>
    <x v="0"/>
  </r>
  <r>
    <s v="Corn"/>
    <x v="1"/>
    <s v="Seed"/>
    <x v="3"/>
    <s v="dollars per planted acre"/>
    <s v="No specific size"/>
    <x v="3"/>
    <s v="United States"/>
    <x v="15"/>
    <n v="82.83"/>
    <x v="3"/>
    <x v="0"/>
  </r>
  <r>
    <s v="Corn"/>
    <x v="1"/>
    <s v="Seed"/>
    <x v="3"/>
    <s v="dollars per planted acre"/>
    <s v="No specific size"/>
    <x v="3"/>
    <s v="United States"/>
    <x v="16"/>
    <n v="90.16"/>
    <x v="3"/>
    <x v="0"/>
  </r>
  <r>
    <s v="Corn"/>
    <x v="1"/>
    <s v="Seed"/>
    <x v="3"/>
    <s v="dollars per planted acre"/>
    <s v="No specific size"/>
    <x v="3"/>
    <s v="United States"/>
    <x v="17"/>
    <n v="95.76"/>
    <x v="3"/>
    <x v="0"/>
  </r>
  <r>
    <s v="Corn"/>
    <x v="1"/>
    <s v="Seed"/>
    <x v="3"/>
    <s v="dollars per planted acre"/>
    <s v="No specific size"/>
    <x v="3"/>
    <s v="United States"/>
    <x v="18"/>
    <n v="98.9"/>
    <x v="3"/>
    <x v="0"/>
  </r>
  <r>
    <s v="Corn"/>
    <x v="1"/>
    <s v="Seed"/>
    <x v="3"/>
    <s v="dollars per planted acre"/>
    <s v="No specific size"/>
    <x v="3"/>
    <s v="United States"/>
    <x v="19"/>
    <n v="99.6"/>
    <x v="3"/>
    <x v="0"/>
  </r>
  <r>
    <s v="Corn"/>
    <x v="1"/>
    <s v="Seed"/>
    <x v="3"/>
    <s v="dollars per planted acre"/>
    <s v="No specific size"/>
    <x v="3"/>
    <s v="United States"/>
    <x v="20"/>
    <n v="88.65"/>
    <x v="4"/>
    <x v="0"/>
  </r>
  <r>
    <s v="Corn"/>
    <x v="1"/>
    <s v="Seed"/>
    <x v="3"/>
    <s v="dollars per planted acre"/>
    <s v="No specific size"/>
    <x v="3"/>
    <s v="United States"/>
    <x v="21"/>
    <n v="87.56"/>
    <x v="4"/>
    <x v="0"/>
  </r>
  <r>
    <s v="Corn"/>
    <x v="1"/>
    <s v="Seed"/>
    <x v="3"/>
    <s v="dollars per planted acre"/>
    <s v="No specific size"/>
    <x v="3"/>
    <s v="United States"/>
    <x v="22"/>
    <n v="84.46"/>
    <x v="4"/>
    <x v="0"/>
  </r>
  <r>
    <s v="Corn"/>
    <x v="1"/>
    <s v="Seed"/>
    <x v="3"/>
    <s v="dollars per planted acre"/>
    <s v="No specific size"/>
    <x v="3"/>
    <s v="United States"/>
    <x v="23"/>
    <n v="82.48"/>
    <x v="4"/>
    <x v="0"/>
  </r>
  <r>
    <s v="Corn"/>
    <x v="1"/>
    <s v="Seed"/>
    <x v="3"/>
    <s v="dollars per planted acre"/>
    <s v="No specific size"/>
    <x v="3"/>
    <s v="United States"/>
    <x v="24"/>
    <n v="82.87"/>
    <x v="4"/>
    <x v="0"/>
  </r>
  <r>
    <s v="Corn"/>
    <x v="1"/>
    <s v="Seed"/>
    <x v="3"/>
    <s v="dollars per planted acre"/>
    <s v="No specific size"/>
    <x v="3"/>
    <s v="United States"/>
    <x v="25"/>
    <n v="91.64"/>
    <x v="5"/>
    <x v="0"/>
  </r>
  <r>
    <s v="Corn"/>
    <x v="1"/>
    <s v="Seed"/>
    <x v="3"/>
    <s v="dollars per planted acre"/>
    <s v="No specific size"/>
    <x v="3"/>
    <s v="United States"/>
    <x v="26"/>
    <n v="103.51"/>
    <x v="5"/>
    <x v="0"/>
  </r>
  <r>
    <s v="Corn"/>
    <x v="1"/>
    <s v="Seed"/>
    <x v="3"/>
    <s v="dollars per planted acre"/>
    <s v="No specific size"/>
    <x v="4"/>
    <s v="United States"/>
    <x v="0"/>
    <n v="27.23"/>
    <x v="0"/>
    <x v="0"/>
  </r>
  <r>
    <s v="Corn"/>
    <x v="1"/>
    <s v="Seed"/>
    <x v="3"/>
    <s v="dollars per planted acre"/>
    <s v="No specific size"/>
    <x v="4"/>
    <s v="United States"/>
    <x v="1"/>
    <n v="28.81"/>
    <x v="0"/>
    <x v="0"/>
  </r>
  <r>
    <s v="Corn"/>
    <x v="1"/>
    <s v="Seed"/>
    <x v="3"/>
    <s v="dollars per planted acre"/>
    <s v="No specific size"/>
    <x v="4"/>
    <s v="United States"/>
    <x v="2"/>
    <n v="29.83"/>
    <x v="0"/>
    <x v="0"/>
  </r>
  <r>
    <s v="Corn"/>
    <x v="1"/>
    <s v="Seed"/>
    <x v="3"/>
    <s v="dollars per planted acre"/>
    <s v="No specific size"/>
    <x v="4"/>
    <s v="United States"/>
    <x v="3"/>
    <n v="31.93"/>
    <x v="0"/>
    <x v="0"/>
  </r>
  <r>
    <s v="Corn"/>
    <x v="1"/>
    <s v="Seed"/>
    <x v="3"/>
    <s v="dollars per planted acre"/>
    <s v="No specific size"/>
    <x v="4"/>
    <s v="United States"/>
    <x v="4"/>
    <n v="31.09"/>
    <x v="0"/>
    <x v="0"/>
  </r>
  <r>
    <s v="Corn"/>
    <x v="1"/>
    <s v="Seed"/>
    <x v="3"/>
    <s v="dollars per planted acre"/>
    <s v="No specific size"/>
    <x v="4"/>
    <s v="United States"/>
    <x v="5"/>
    <n v="31.16"/>
    <x v="1"/>
    <x v="0"/>
  </r>
  <r>
    <s v="Corn"/>
    <x v="1"/>
    <s v="Seed"/>
    <x v="3"/>
    <s v="dollars per planted acre"/>
    <s v="No specific size"/>
    <x v="4"/>
    <s v="United States"/>
    <x v="6"/>
    <n v="34.619999999999997"/>
    <x v="1"/>
    <x v="0"/>
  </r>
  <r>
    <s v="Corn"/>
    <x v="1"/>
    <s v="Seed"/>
    <x v="3"/>
    <s v="dollars per planted acre"/>
    <s v="No specific size"/>
    <x v="4"/>
    <s v="United States"/>
    <x v="7"/>
    <n v="35.409999999999997"/>
    <x v="1"/>
    <x v="0"/>
  </r>
  <r>
    <s v="Corn"/>
    <x v="1"/>
    <s v="Seed"/>
    <x v="3"/>
    <s v="dollars per planted acre"/>
    <s v="No specific size"/>
    <x v="4"/>
    <s v="United States"/>
    <x v="8"/>
    <n v="36.32"/>
    <x v="1"/>
    <x v="0"/>
  </r>
  <r>
    <s v="Corn"/>
    <x v="1"/>
    <s v="Seed"/>
    <x v="3"/>
    <s v="dollars per planted acre"/>
    <s v="No specific size"/>
    <x v="4"/>
    <s v="United States"/>
    <x v="9"/>
    <n v="40.96"/>
    <x v="2"/>
    <x v="0"/>
  </r>
  <r>
    <s v="Corn"/>
    <x v="1"/>
    <s v="Seed"/>
    <x v="3"/>
    <s v="dollars per planted acre"/>
    <s v="No specific size"/>
    <x v="4"/>
    <s v="United States"/>
    <x v="10"/>
    <n v="43.54"/>
    <x v="2"/>
    <x v="0"/>
  </r>
  <r>
    <s v="Corn"/>
    <x v="1"/>
    <s v="Seed"/>
    <x v="3"/>
    <s v="dollars per planted acre"/>
    <s v="No specific size"/>
    <x v="4"/>
    <s v="United States"/>
    <x v="11"/>
    <n v="43.54"/>
    <x v="2"/>
    <x v="0"/>
  </r>
  <r>
    <s v="Corn"/>
    <x v="1"/>
    <s v="Seed"/>
    <x v="3"/>
    <s v="dollars per planted acre"/>
    <s v="No specific size"/>
    <x v="4"/>
    <s v="United States"/>
    <x v="12"/>
    <n v="54.02"/>
    <x v="2"/>
    <x v="0"/>
  </r>
  <r>
    <s v="Corn"/>
    <x v="1"/>
    <s v="Seed"/>
    <x v="3"/>
    <s v="dollars per planted acre"/>
    <s v="No specific size"/>
    <x v="4"/>
    <s v="United States"/>
    <x v="13"/>
    <n v="71.040000000000006"/>
    <x v="2"/>
    <x v="0"/>
  </r>
  <r>
    <s v="Corn"/>
    <x v="1"/>
    <s v="Seed"/>
    <x v="3"/>
    <s v="dollars per planted acre"/>
    <s v="No specific size"/>
    <x v="4"/>
    <s v="United States"/>
    <x v="14"/>
    <n v="63.21"/>
    <x v="3"/>
    <x v="0"/>
  </r>
  <r>
    <s v="Corn"/>
    <x v="1"/>
    <s v="Seed"/>
    <x v="3"/>
    <s v="dollars per planted acre"/>
    <s v="No specific size"/>
    <x v="4"/>
    <s v="United States"/>
    <x v="15"/>
    <n v="65.42"/>
    <x v="3"/>
    <x v="0"/>
  </r>
  <r>
    <s v="Corn"/>
    <x v="1"/>
    <s v="Seed"/>
    <x v="3"/>
    <s v="dollars per planted acre"/>
    <s v="No specific size"/>
    <x v="4"/>
    <s v="United States"/>
    <x v="16"/>
    <n v="71.209999999999994"/>
    <x v="3"/>
    <x v="0"/>
  </r>
  <r>
    <s v="Corn"/>
    <x v="1"/>
    <s v="Seed"/>
    <x v="3"/>
    <s v="dollars per planted acre"/>
    <s v="No specific size"/>
    <x v="4"/>
    <s v="United States"/>
    <x v="17"/>
    <n v="75.63"/>
    <x v="3"/>
    <x v="0"/>
  </r>
  <r>
    <s v="Corn"/>
    <x v="1"/>
    <s v="Seed"/>
    <x v="3"/>
    <s v="dollars per planted acre"/>
    <s v="No specific size"/>
    <x v="4"/>
    <s v="United States"/>
    <x v="18"/>
    <n v="78.12"/>
    <x v="3"/>
    <x v="0"/>
  </r>
  <r>
    <s v="Corn"/>
    <x v="1"/>
    <s v="Seed"/>
    <x v="3"/>
    <s v="dollars per planted acre"/>
    <s v="No specific size"/>
    <x v="4"/>
    <s v="United States"/>
    <x v="19"/>
    <n v="78.67"/>
    <x v="3"/>
    <x v="0"/>
  </r>
  <r>
    <s v="Corn"/>
    <x v="1"/>
    <s v="Seed"/>
    <x v="3"/>
    <s v="dollars per planted acre"/>
    <s v="No specific size"/>
    <x v="4"/>
    <s v="United States"/>
    <x v="20"/>
    <n v="81.55"/>
    <x v="4"/>
    <x v="0"/>
  </r>
  <r>
    <s v="Corn"/>
    <x v="1"/>
    <s v="Seed"/>
    <x v="3"/>
    <s v="dollars per planted acre"/>
    <s v="No specific size"/>
    <x v="4"/>
    <s v="United States"/>
    <x v="21"/>
    <n v="80.44"/>
    <x v="4"/>
    <x v="0"/>
  </r>
  <r>
    <s v="Corn"/>
    <x v="1"/>
    <s v="Seed"/>
    <x v="3"/>
    <s v="dollars per planted acre"/>
    <s v="No specific size"/>
    <x v="4"/>
    <s v="United States"/>
    <x v="22"/>
    <n v="77.66"/>
    <x v="4"/>
    <x v="0"/>
  </r>
  <r>
    <s v="Corn"/>
    <x v="1"/>
    <s v="Seed"/>
    <x v="3"/>
    <s v="dollars per planted acre"/>
    <s v="No specific size"/>
    <x v="4"/>
    <s v="United States"/>
    <x v="23"/>
    <n v="75.64"/>
    <x v="4"/>
    <x v="0"/>
  </r>
  <r>
    <s v="Corn"/>
    <x v="1"/>
    <s v="Seed"/>
    <x v="3"/>
    <s v="dollars per planted acre"/>
    <s v="No specific size"/>
    <x v="4"/>
    <s v="United States"/>
    <x v="24"/>
    <n v="75.98"/>
    <x v="4"/>
    <x v="0"/>
  </r>
  <r>
    <s v="Corn"/>
    <x v="1"/>
    <s v="Seed"/>
    <x v="3"/>
    <s v="dollars per planted acre"/>
    <s v="No specific size"/>
    <x v="4"/>
    <s v="United States"/>
    <x v="25"/>
    <n v="81.739999999999995"/>
    <x v="5"/>
    <x v="0"/>
  </r>
  <r>
    <s v="Corn"/>
    <x v="1"/>
    <s v="Seed"/>
    <x v="3"/>
    <s v="dollars per planted acre"/>
    <s v="No specific size"/>
    <x v="4"/>
    <s v="United States"/>
    <x v="26"/>
    <n v="91.78"/>
    <x v="5"/>
    <x v="0"/>
  </r>
  <r>
    <s v="Corn"/>
    <x v="1"/>
    <s v="Seed"/>
    <x v="3"/>
    <s v="dollars per planted acre"/>
    <s v="No specific size"/>
    <x v="5"/>
    <s v="United States"/>
    <x v="0"/>
    <n v="21.23"/>
    <x v="0"/>
    <x v="0"/>
  </r>
  <r>
    <s v="Corn"/>
    <x v="1"/>
    <s v="Seed"/>
    <x v="3"/>
    <s v="dollars per planted acre"/>
    <s v="No specific size"/>
    <x v="5"/>
    <s v="United States"/>
    <x v="1"/>
    <n v="22.07"/>
    <x v="0"/>
    <x v="0"/>
  </r>
  <r>
    <s v="Corn"/>
    <x v="1"/>
    <s v="Seed"/>
    <x v="3"/>
    <s v="dollars per planted acre"/>
    <s v="No specific size"/>
    <x v="5"/>
    <s v="United States"/>
    <x v="2"/>
    <n v="22.93"/>
    <x v="0"/>
    <x v="0"/>
  </r>
  <r>
    <s v="Corn"/>
    <x v="1"/>
    <s v="Seed"/>
    <x v="3"/>
    <s v="dollars per planted acre"/>
    <s v="No specific size"/>
    <x v="5"/>
    <s v="United States"/>
    <x v="3"/>
    <n v="23.12"/>
    <x v="0"/>
    <x v="0"/>
  </r>
  <r>
    <s v="Corn"/>
    <x v="1"/>
    <s v="Seed"/>
    <x v="3"/>
    <s v="dollars per planted acre"/>
    <s v="No specific size"/>
    <x v="5"/>
    <s v="United States"/>
    <x v="4"/>
    <n v="20.66"/>
    <x v="0"/>
    <x v="0"/>
  </r>
  <r>
    <s v="Corn"/>
    <x v="1"/>
    <s v="Seed"/>
    <x v="3"/>
    <s v="dollars per planted acre"/>
    <s v="No specific size"/>
    <x v="5"/>
    <s v="United States"/>
    <x v="5"/>
    <n v="28.27"/>
    <x v="1"/>
    <x v="0"/>
  </r>
  <r>
    <s v="Corn"/>
    <x v="1"/>
    <s v="Seed"/>
    <x v="3"/>
    <s v="dollars per planted acre"/>
    <s v="No specific size"/>
    <x v="5"/>
    <s v="United States"/>
    <x v="6"/>
    <n v="29.67"/>
    <x v="1"/>
    <x v="0"/>
  </r>
  <r>
    <s v="Corn"/>
    <x v="1"/>
    <s v="Seed"/>
    <x v="3"/>
    <s v="dollars per planted acre"/>
    <s v="No specific size"/>
    <x v="5"/>
    <s v="United States"/>
    <x v="7"/>
    <n v="35.020000000000003"/>
    <x v="1"/>
    <x v="0"/>
  </r>
  <r>
    <s v="Corn"/>
    <x v="1"/>
    <s v="Seed"/>
    <x v="3"/>
    <s v="dollars per planted acre"/>
    <s v="No specific size"/>
    <x v="5"/>
    <s v="United States"/>
    <x v="8"/>
    <n v="34.65"/>
    <x v="1"/>
    <x v="0"/>
  </r>
  <r>
    <s v="Corn"/>
    <x v="1"/>
    <s v="Seed"/>
    <x v="3"/>
    <s v="dollars per planted acre"/>
    <s v="No specific size"/>
    <x v="5"/>
    <s v="United States"/>
    <x v="9"/>
    <n v="37.61"/>
    <x v="2"/>
    <x v="0"/>
  </r>
  <r>
    <s v="Corn"/>
    <x v="1"/>
    <s v="Seed"/>
    <x v="3"/>
    <s v="dollars per planted acre"/>
    <s v="No specific size"/>
    <x v="5"/>
    <s v="United States"/>
    <x v="10"/>
    <n v="39.979999999999997"/>
    <x v="2"/>
    <x v="0"/>
  </r>
  <r>
    <s v="Corn"/>
    <x v="1"/>
    <s v="Seed"/>
    <x v="3"/>
    <s v="dollars per planted acre"/>
    <s v="No specific size"/>
    <x v="5"/>
    <s v="United States"/>
    <x v="11"/>
    <n v="45.06"/>
    <x v="2"/>
    <x v="0"/>
  </r>
  <r>
    <s v="Corn"/>
    <x v="1"/>
    <s v="Seed"/>
    <x v="3"/>
    <s v="dollars per planted acre"/>
    <s v="No specific size"/>
    <x v="5"/>
    <s v="United States"/>
    <x v="12"/>
    <n v="55.9"/>
    <x v="2"/>
    <x v="0"/>
  </r>
  <r>
    <s v="Corn"/>
    <x v="1"/>
    <s v="Seed"/>
    <x v="3"/>
    <s v="dollars per planted acre"/>
    <s v="No specific size"/>
    <x v="5"/>
    <s v="United States"/>
    <x v="13"/>
    <n v="73.52"/>
    <x v="2"/>
    <x v="0"/>
  </r>
  <r>
    <s v="Corn"/>
    <x v="1"/>
    <s v="Seed"/>
    <x v="3"/>
    <s v="dollars per planted acre"/>
    <s v="No specific size"/>
    <x v="5"/>
    <s v="United States"/>
    <x v="14"/>
    <n v="56.01"/>
    <x v="3"/>
    <x v="0"/>
  </r>
  <r>
    <s v="Corn"/>
    <x v="1"/>
    <s v="Seed"/>
    <x v="3"/>
    <s v="dollars per planted acre"/>
    <s v="No specific size"/>
    <x v="5"/>
    <s v="United States"/>
    <x v="15"/>
    <n v="57.97"/>
    <x v="3"/>
    <x v="0"/>
  </r>
  <r>
    <s v="Corn"/>
    <x v="1"/>
    <s v="Seed"/>
    <x v="3"/>
    <s v="dollars per planted acre"/>
    <s v="No specific size"/>
    <x v="5"/>
    <s v="United States"/>
    <x v="16"/>
    <n v="63.1"/>
    <x v="3"/>
    <x v="0"/>
  </r>
  <r>
    <s v="Corn"/>
    <x v="1"/>
    <s v="Seed"/>
    <x v="3"/>
    <s v="dollars per planted acre"/>
    <s v="No specific size"/>
    <x v="5"/>
    <s v="United States"/>
    <x v="17"/>
    <n v="67.02"/>
    <x v="3"/>
    <x v="0"/>
  </r>
  <r>
    <s v="Corn"/>
    <x v="1"/>
    <s v="Seed"/>
    <x v="3"/>
    <s v="dollars per planted acre"/>
    <s v="No specific size"/>
    <x v="5"/>
    <s v="United States"/>
    <x v="18"/>
    <n v="69.22"/>
    <x v="3"/>
    <x v="0"/>
  </r>
  <r>
    <s v="Corn"/>
    <x v="1"/>
    <s v="Seed"/>
    <x v="3"/>
    <s v="dollars per planted acre"/>
    <s v="No specific size"/>
    <x v="5"/>
    <s v="United States"/>
    <x v="19"/>
    <n v="69.709999999999994"/>
    <x v="3"/>
    <x v="0"/>
  </r>
  <r>
    <s v="Corn"/>
    <x v="1"/>
    <s v="Seed"/>
    <x v="3"/>
    <s v="dollars per planted acre"/>
    <s v="No specific size"/>
    <x v="5"/>
    <s v="United States"/>
    <x v="20"/>
    <n v="91.02"/>
    <x v="4"/>
    <x v="0"/>
  </r>
  <r>
    <s v="Corn"/>
    <x v="1"/>
    <s v="Seed"/>
    <x v="3"/>
    <s v="dollars per planted acre"/>
    <s v="No specific size"/>
    <x v="5"/>
    <s v="United States"/>
    <x v="21"/>
    <n v="89.71"/>
    <x v="4"/>
    <x v="0"/>
  </r>
  <r>
    <s v="Corn"/>
    <x v="1"/>
    <s v="Seed"/>
    <x v="3"/>
    <s v="dollars per planted acre"/>
    <s v="No specific size"/>
    <x v="5"/>
    <s v="United States"/>
    <x v="22"/>
    <n v="86.49"/>
    <x v="4"/>
    <x v="0"/>
  </r>
  <r>
    <s v="Corn"/>
    <x v="1"/>
    <s v="Seed"/>
    <x v="3"/>
    <s v="dollars per planted acre"/>
    <s v="No specific size"/>
    <x v="5"/>
    <s v="United States"/>
    <x v="23"/>
    <n v="84.86"/>
    <x v="4"/>
    <x v="0"/>
  </r>
  <r>
    <s v="Corn"/>
    <x v="1"/>
    <s v="Seed"/>
    <x v="3"/>
    <s v="dollars per planted acre"/>
    <s v="No specific size"/>
    <x v="5"/>
    <s v="United States"/>
    <x v="24"/>
    <n v="84.86"/>
    <x v="4"/>
    <x v="0"/>
  </r>
  <r>
    <s v="Corn"/>
    <x v="1"/>
    <s v="Seed"/>
    <x v="3"/>
    <s v="dollars per planted acre"/>
    <s v="No specific size"/>
    <x v="5"/>
    <s v="United States"/>
    <x v="25"/>
    <n v="112.72"/>
    <x v="5"/>
    <x v="0"/>
  </r>
  <r>
    <s v="Corn"/>
    <x v="1"/>
    <s v="Seed"/>
    <x v="3"/>
    <s v="dollars per planted acre"/>
    <s v="No specific size"/>
    <x v="5"/>
    <s v="United States"/>
    <x v="26"/>
    <n v="126.14"/>
    <x v="5"/>
    <x v="0"/>
  </r>
  <r>
    <s v="Corn"/>
    <x v="1"/>
    <s v="Seed"/>
    <x v="3"/>
    <s v="dollars per planted acre"/>
    <s v="No specific size"/>
    <x v="6"/>
    <s v="United States"/>
    <x v="0"/>
    <n v="22.04"/>
    <x v="0"/>
    <x v="0"/>
  </r>
  <r>
    <s v="Corn"/>
    <x v="1"/>
    <s v="Seed"/>
    <x v="3"/>
    <s v="dollars per planted acre"/>
    <s v="No specific size"/>
    <x v="6"/>
    <s v="United States"/>
    <x v="1"/>
    <n v="23.02"/>
    <x v="0"/>
    <x v="0"/>
  </r>
  <r>
    <s v="Corn"/>
    <x v="1"/>
    <s v="Seed"/>
    <x v="3"/>
    <s v="dollars per planted acre"/>
    <s v="No specific size"/>
    <x v="6"/>
    <s v="United States"/>
    <x v="2"/>
    <n v="22.93"/>
    <x v="0"/>
    <x v="0"/>
  </r>
  <r>
    <s v="Corn"/>
    <x v="1"/>
    <s v="Seed"/>
    <x v="3"/>
    <s v="dollars per planted acre"/>
    <s v="No specific size"/>
    <x v="6"/>
    <s v="United States"/>
    <x v="3"/>
    <n v="23.45"/>
    <x v="0"/>
    <x v="0"/>
  </r>
  <r>
    <s v="Corn"/>
    <x v="1"/>
    <s v="Seed"/>
    <x v="3"/>
    <s v="dollars per planted acre"/>
    <s v="No specific size"/>
    <x v="6"/>
    <s v="United States"/>
    <x v="4"/>
    <n v="24.48"/>
    <x v="0"/>
    <x v="0"/>
  </r>
  <r>
    <s v="Corn"/>
    <x v="1"/>
    <s v="Seed"/>
    <x v="3"/>
    <s v="dollars per planted acre"/>
    <s v="No specific size"/>
    <x v="6"/>
    <s v="United States"/>
    <x v="5"/>
    <n v="28.19"/>
    <x v="1"/>
    <x v="0"/>
  </r>
  <r>
    <s v="Corn"/>
    <x v="1"/>
    <s v="Seed"/>
    <x v="3"/>
    <s v="dollars per planted acre"/>
    <s v="No specific size"/>
    <x v="6"/>
    <s v="United States"/>
    <x v="6"/>
    <n v="31.96"/>
    <x v="1"/>
    <x v="0"/>
  </r>
  <r>
    <s v="Corn"/>
    <x v="1"/>
    <s v="Seed"/>
    <x v="3"/>
    <s v="dollars per planted acre"/>
    <s v="No specific size"/>
    <x v="6"/>
    <s v="United States"/>
    <x v="7"/>
    <n v="33.36"/>
    <x v="1"/>
    <x v="0"/>
  </r>
  <r>
    <s v="Corn"/>
    <x v="1"/>
    <s v="Seed"/>
    <x v="3"/>
    <s v="dollars per planted acre"/>
    <s v="No specific size"/>
    <x v="6"/>
    <s v="United States"/>
    <x v="8"/>
    <n v="34.049999999999997"/>
    <x v="1"/>
    <x v="0"/>
  </r>
  <r>
    <s v="Corn"/>
    <x v="1"/>
    <s v="Seed"/>
    <x v="3"/>
    <s v="dollars per planted acre"/>
    <s v="No specific size"/>
    <x v="6"/>
    <s v="United States"/>
    <x v="9"/>
    <n v="36.54"/>
    <x v="2"/>
    <x v="0"/>
  </r>
  <r>
    <s v="Corn"/>
    <x v="1"/>
    <s v="Seed"/>
    <x v="3"/>
    <s v="dollars per planted acre"/>
    <s v="No specific size"/>
    <x v="6"/>
    <s v="United States"/>
    <x v="10"/>
    <n v="38.840000000000003"/>
    <x v="2"/>
    <x v="0"/>
  </r>
  <r>
    <s v="Corn"/>
    <x v="1"/>
    <s v="Seed"/>
    <x v="3"/>
    <s v="dollars per planted acre"/>
    <s v="No specific size"/>
    <x v="6"/>
    <s v="United States"/>
    <x v="11"/>
    <n v="43.78"/>
    <x v="2"/>
    <x v="0"/>
  </r>
  <r>
    <s v="Corn"/>
    <x v="1"/>
    <s v="Seed"/>
    <x v="3"/>
    <s v="dollars per planted acre"/>
    <s v="No specific size"/>
    <x v="6"/>
    <s v="United States"/>
    <x v="12"/>
    <n v="54.31"/>
    <x v="2"/>
    <x v="0"/>
  </r>
  <r>
    <s v="Corn"/>
    <x v="1"/>
    <s v="Seed"/>
    <x v="3"/>
    <s v="dollars per planted acre"/>
    <s v="No specific size"/>
    <x v="6"/>
    <s v="United States"/>
    <x v="13"/>
    <n v="71.430000000000007"/>
    <x v="2"/>
    <x v="0"/>
  </r>
  <r>
    <s v="Corn"/>
    <x v="1"/>
    <s v="Seed"/>
    <x v="3"/>
    <s v="dollars per planted acre"/>
    <s v="No specific size"/>
    <x v="6"/>
    <s v="United States"/>
    <x v="14"/>
    <n v="67.14"/>
    <x v="3"/>
    <x v="0"/>
  </r>
  <r>
    <s v="Corn"/>
    <x v="1"/>
    <s v="Seed"/>
    <x v="3"/>
    <s v="dollars per planted acre"/>
    <s v="No specific size"/>
    <x v="6"/>
    <s v="United States"/>
    <x v="15"/>
    <n v="69.489999999999995"/>
    <x v="3"/>
    <x v="0"/>
  </r>
  <r>
    <s v="Corn"/>
    <x v="1"/>
    <s v="Seed"/>
    <x v="3"/>
    <s v="dollars per planted acre"/>
    <s v="No specific size"/>
    <x v="6"/>
    <s v="United States"/>
    <x v="16"/>
    <n v="75.64"/>
    <x v="3"/>
    <x v="0"/>
  </r>
  <r>
    <s v="Corn"/>
    <x v="1"/>
    <s v="Seed"/>
    <x v="3"/>
    <s v="dollars per planted acre"/>
    <s v="No specific size"/>
    <x v="6"/>
    <s v="United States"/>
    <x v="17"/>
    <n v="80.33"/>
    <x v="3"/>
    <x v="0"/>
  </r>
  <r>
    <s v="Corn"/>
    <x v="1"/>
    <s v="Seed"/>
    <x v="3"/>
    <s v="dollars per planted acre"/>
    <s v="No specific size"/>
    <x v="6"/>
    <s v="United States"/>
    <x v="18"/>
    <n v="82.97"/>
    <x v="3"/>
    <x v="0"/>
  </r>
  <r>
    <s v="Corn"/>
    <x v="1"/>
    <s v="Seed"/>
    <x v="3"/>
    <s v="dollars per planted acre"/>
    <s v="No specific size"/>
    <x v="6"/>
    <s v="United States"/>
    <x v="19"/>
    <n v="83.56"/>
    <x v="3"/>
    <x v="0"/>
  </r>
  <r>
    <s v="Corn"/>
    <x v="1"/>
    <s v="Seed"/>
    <x v="3"/>
    <s v="dollars per planted acre"/>
    <s v="No specific size"/>
    <x v="6"/>
    <s v="United States"/>
    <x v="20"/>
    <n v="81.02"/>
    <x v="4"/>
    <x v="0"/>
  </r>
  <r>
    <s v="Corn"/>
    <x v="1"/>
    <s v="Seed"/>
    <x v="3"/>
    <s v="dollars per planted acre"/>
    <s v="No specific size"/>
    <x v="6"/>
    <s v="United States"/>
    <x v="21"/>
    <n v="79.680000000000007"/>
    <x v="4"/>
    <x v="0"/>
  </r>
  <r>
    <s v="Corn"/>
    <x v="1"/>
    <s v="Seed"/>
    <x v="3"/>
    <s v="dollars per planted acre"/>
    <s v="No specific size"/>
    <x v="6"/>
    <s v="United States"/>
    <x v="22"/>
    <n v="76.95"/>
    <x v="4"/>
    <x v="0"/>
  </r>
  <r>
    <s v="Corn"/>
    <x v="1"/>
    <s v="Seed"/>
    <x v="3"/>
    <s v="dollars per planted acre"/>
    <s v="No specific size"/>
    <x v="6"/>
    <s v="United States"/>
    <x v="23"/>
    <n v="75.31"/>
    <x v="4"/>
    <x v="0"/>
  </r>
  <r>
    <s v="Corn"/>
    <x v="1"/>
    <s v="Seed"/>
    <x v="3"/>
    <s v="dollars per planted acre"/>
    <s v="No specific size"/>
    <x v="6"/>
    <s v="United States"/>
    <x v="24"/>
    <n v="75.53"/>
    <x v="4"/>
    <x v="0"/>
  </r>
  <r>
    <s v="Corn"/>
    <x v="1"/>
    <s v="Seed"/>
    <x v="3"/>
    <s v="dollars per planted acre"/>
    <s v="No specific size"/>
    <x v="6"/>
    <s v="United States"/>
    <x v="25"/>
    <n v="89.41"/>
    <x v="5"/>
    <x v="0"/>
  </r>
  <r>
    <s v="Corn"/>
    <x v="1"/>
    <s v="Seed"/>
    <x v="3"/>
    <s v="dollars per planted acre"/>
    <s v="No specific size"/>
    <x v="6"/>
    <s v="United States"/>
    <x v="26"/>
    <n v="100.55"/>
    <x v="5"/>
    <x v="0"/>
  </r>
  <r>
    <s v="Corn"/>
    <x v="1"/>
    <s v="Fertilizer ¹ "/>
    <x v="4"/>
    <s v="dollars per planted acre"/>
    <s v="No specific size"/>
    <x v="0"/>
    <s v="United States"/>
    <x v="0"/>
    <n v="51.21"/>
    <x v="0"/>
    <x v="1"/>
  </r>
  <r>
    <s v="Corn"/>
    <x v="1"/>
    <s v="Fertilizer ¹ "/>
    <x v="4"/>
    <s v="dollars per planted acre"/>
    <s v="No specific size"/>
    <x v="0"/>
    <s v="United States"/>
    <x v="1"/>
    <n v="50.37"/>
    <x v="0"/>
    <x v="1"/>
  </r>
  <r>
    <s v="Corn"/>
    <x v="1"/>
    <s v="Fertilizer ¹ "/>
    <x v="4"/>
    <s v="dollars per planted acre"/>
    <s v="No specific size"/>
    <x v="0"/>
    <s v="United States"/>
    <x v="2"/>
    <n v="45.51"/>
    <x v="0"/>
    <x v="1"/>
  </r>
  <r>
    <s v="Corn"/>
    <x v="1"/>
    <s v="Fertilizer ¹ "/>
    <x v="4"/>
    <s v="dollars per planted acre"/>
    <s v="No specific size"/>
    <x v="0"/>
    <s v="United States"/>
    <x v="3"/>
    <n v="42.84"/>
    <x v="0"/>
    <x v="1"/>
  </r>
  <r>
    <s v="Corn"/>
    <x v="1"/>
    <s v="Fertilizer ¹ "/>
    <x v="4"/>
    <s v="dollars per planted acre"/>
    <s v="No specific size"/>
    <x v="0"/>
    <s v="United States"/>
    <x v="4"/>
    <n v="43.16"/>
    <x v="0"/>
    <x v="1"/>
  </r>
  <r>
    <s v="Corn"/>
    <x v="1"/>
    <s v="Fertilizer ¹ "/>
    <x v="4"/>
    <s v="dollars per planted acre"/>
    <s v="No specific size"/>
    <x v="0"/>
    <s v="United States"/>
    <x v="5"/>
    <n v="55.12"/>
    <x v="1"/>
    <x v="1"/>
  </r>
  <r>
    <s v="Corn"/>
    <x v="1"/>
    <s v="Fertilizer ¹ "/>
    <x v="4"/>
    <s v="dollars per planted acre"/>
    <s v="No specific size"/>
    <x v="0"/>
    <s v="United States"/>
    <x v="6"/>
    <n v="42.51"/>
    <x v="1"/>
    <x v="1"/>
  </r>
  <r>
    <s v="Corn"/>
    <x v="1"/>
    <s v="Fertilizer ¹ "/>
    <x v="4"/>
    <s v="dollars per planted acre"/>
    <s v="No specific size"/>
    <x v="0"/>
    <s v="United States"/>
    <x v="7"/>
    <n v="50.64"/>
    <x v="1"/>
    <x v="1"/>
  </r>
  <r>
    <s v="Corn"/>
    <x v="1"/>
    <s v="Fertilizer ¹ "/>
    <x v="4"/>
    <s v="dollars per planted acre"/>
    <s v="No specific size"/>
    <x v="0"/>
    <s v="United States"/>
    <x v="8"/>
    <n v="54.62"/>
    <x v="1"/>
    <x v="1"/>
  </r>
  <r>
    <s v="Corn"/>
    <x v="1"/>
    <s v="Fertilizer ¹ "/>
    <x v="4"/>
    <s v="dollars per planted acre"/>
    <s v="No specific size"/>
    <x v="0"/>
    <s v="United States"/>
    <x v="9"/>
    <n v="69.349999999999994"/>
    <x v="2"/>
    <x v="1"/>
  </r>
  <r>
    <s v="Corn"/>
    <x v="1"/>
    <s v="Fertilizer ¹ "/>
    <x v="4"/>
    <s v="dollars per planted acre"/>
    <s v="No specific size"/>
    <x v="0"/>
    <s v="United States"/>
    <x v="10"/>
    <n v="80.17"/>
    <x v="2"/>
    <x v="1"/>
  </r>
  <r>
    <s v="Corn"/>
    <x v="1"/>
    <s v="Fertilizer ¹ "/>
    <x v="4"/>
    <s v="dollars per planted acre"/>
    <s v="No specific size"/>
    <x v="0"/>
    <s v="United States"/>
    <x v="11"/>
    <n v="93.13"/>
    <x v="2"/>
    <x v="1"/>
  </r>
  <r>
    <s v="Corn"/>
    <x v="1"/>
    <s v="Fertilizer ¹ "/>
    <x v="4"/>
    <s v="dollars per planted acre"/>
    <s v="No specific size"/>
    <x v="0"/>
    <s v="United States"/>
    <x v="12"/>
    <n v="139.18"/>
    <x v="2"/>
    <x v="1"/>
  </r>
  <r>
    <s v="Corn"/>
    <x v="1"/>
    <s v="Fertilizer ¹ "/>
    <x v="4"/>
    <s v="dollars per planted acre"/>
    <s v="No specific size"/>
    <x v="0"/>
    <s v="United States"/>
    <x v="13"/>
    <n v="131.11000000000001"/>
    <x v="2"/>
    <x v="1"/>
  </r>
  <r>
    <s v="Corn"/>
    <x v="1"/>
    <s v="Fertilizer ¹ "/>
    <x v="4"/>
    <s v="dollars per planted acre"/>
    <s v="No specific size"/>
    <x v="0"/>
    <s v="United States"/>
    <x v="14"/>
    <n v="112.03"/>
    <x v="3"/>
    <x v="1"/>
  </r>
  <r>
    <s v="Corn"/>
    <x v="1"/>
    <s v="Fertilizer ¹ "/>
    <x v="4"/>
    <s v="dollars per planted acre"/>
    <s v="No specific size"/>
    <x v="0"/>
    <s v="United States"/>
    <x v="15"/>
    <n v="147.36000000000001"/>
    <x v="3"/>
    <x v="1"/>
  </r>
  <r>
    <s v="Corn"/>
    <x v="1"/>
    <s v="Fertilizer ¹ "/>
    <x v="4"/>
    <s v="dollars per planted acre"/>
    <s v="No specific size"/>
    <x v="0"/>
    <s v="United States"/>
    <x v="16"/>
    <n v="156.51"/>
    <x v="3"/>
    <x v="1"/>
  </r>
  <r>
    <s v="Corn"/>
    <x v="1"/>
    <s v="Fertilizer ¹ "/>
    <x v="4"/>
    <s v="dollars per planted acre"/>
    <s v="No specific size"/>
    <x v="0"/>
    <s v="United States"/>
    <x v="17"/>
    <n v="153.33000000000001"/>
    <x v="3"/>
    <x v="1"/>
  </r>
  <r>
    <s v="Corn"/>
    <x v="1"/>
    <s v="Fertilizer ¹ "/>
    <x v="4"/>
    <s v="dollars per planted acre"/>
    <s v="No specific size"/>
    <x v="0"/>
    <s v="United States"/>
    <x v="18"/>
    <n v="149.22999999999999"/>
    <x v="3"/>
    <x v="1"/>
  </r>
  <r>
    <s v="Corn"/>
    <x v="1"/>
    <s v="Fertilizer ¹ "/>
    <x v="4"/>
    <s v="dollars per planted acre"/>
    <s v="No specific size"/>
    <x v="0"/>
    <s v="United States"/>
    <x v="19"/>
    <n v="137.33000000000001"/>
    <x v="3"/>
    <x v="1"/>
  </r>
  <r>
    <s v="Corn"/>
    <x v="1"/>
    <s v="Fertilizer ¹ "/>
    <x v="4"/>
    <s v="dollars per planted acre"/>
    <s v="No specific size"/>
    <x v="0"/>
    <s v="United States"/>
    <x v="20"/>
    <n v="126.53"/>
    <x v="4"/>
    <x v="1"/>
  </r>
  <r>
    <s v="Corn"/>
    <x v="1"/>
    <s v="Fertilizer ¹ "/>
    <x v="4"/>
    <s v="dollars per planted acre"/>
    <s v="No specific size"/>
    <x v="0"/>
    <s v="United States"/>
    <x v="21"/>
    <n v="110.98"/>
    <x v="4"/>
    <x v="1"/>
  </r>
  <r>
    <s v="Corn"/>
    <x v="1"/>
    <s v="Fertilizer ¹ "/>
    <x v="4"/>
    <s v="dollars per planted acre"/>
    <s v="No specific size"/>
    <x v="0"/>
    <s v="United States"/>
    <x v="22"/>
    <n v="114.36"/>
    <x v="4"/>
    <x v="1"/>
  </r>
  <r>
    <s v="Corn"/>
    <x v="1"/>
    <s v="Fertilizer ¹ "/>
    <x v="4"/>
    <s v="dollars per planted acre"/>
    <s v="No specific size"/>
    <x v="0"/>
    <s v="United States"/>
    <x v="23"/>
    <n v="123.55"/>
    <x v="4"/>
    <x v="1"/>
  </r>
  <r>
    <s v="Corn"/>
    <x v="1"/>
    <s v="Fertilizer ¹ "/>
    <x v="4"/>
    <s v="dollars per planted acre"/>
    <s v="No specific size"/>
    <x v="0"/>
    <s v="United States"/>
    <x v="24"/>
    <n v="111.58"/>
    <x v="4"/>
    <x v="1"/>
  </r>
  <r>
    <s v="Corn"/>
    <x v="1"/>
    <s v="Fertilizer ¹ "/>
    <x v="4"/>
    <s v="dollars per planted acre"/>
    <s v="No specific size"/>
    <x v="0"/>
    <s v="United States"/>
    <x v="25"/>
    <n v="119.75"/>
    <x v="5"/>
    <x v="1"/>
  </r>
  <r>
    <s v="Corn"/>
    <x v="1"/>
    <s v="Fertilizer ¹ "/>
    <x v="4"/>
    <s v="dollars per planted acre"/>
    <s v="No specific size"/>
    <x v="0"/>
    <s v="United States"/>
    <x v="26"/>
    <n v="225.78"/>
    <x v="5"/>
    <x v="1"/>
  </r>
  <r>
    <s v="Corn"/>
    <x v="1"/>
    <s v="Fertilizer ¹ "/>
    <x v="4"/>
    <s v="dollars per planted acre"/>
    <s v="No specific size"/>
    <x v="1"/>
    <s v="United States"/>
    <x v="0"/>
    <n v="54.64"/>
    <x v="0"/>
    <x v="1"/>
  </r>
  <r>
    <s v="Corn"/>
    <x v="1"/>
    <s v="Fertilizer ¹ "/>
    <x v="4"/>
    <s v="dollars per planted acre"/>
    <s v="No specific size"/>
    <x v="1"/>
    <s v="United States"/>
    <x v="1"/>
    <n v="54.02"/>
    <x v="0"/>
    <x v="1"/>
  </r>
  <r>
    <s v="Corn"/>
    <x v="1"/>
    <s v="Fertilizer ¹ "/>
    <x v="4"/>
    <s v="dollars per planted acre"/>
    <s v="No specific size"/>
    <x v="1"/>
    <s v="United States"/>
    <x v="2"/>
    <n v="49.04"/>
    <x v="0"/>
    <x v="1"/>
  </r>
  <r>
    <s v="Corn"/>
    <x v="1"/>
    <s v="Fertilizer ¹ "/>
    <x v="4"/>
    <s v="dollars per planted acre"/>
    <s v="No specific size"/>
    <x v="1"/>
    <s v="United States"/>
    <x v="3"/>
    <n v="46.26"/>
    <x v="0"/>
    <x v="1"/>
  </r>
  <r>
    <s v="Corn"/>
    <x v="1"/>
    <s v="Fertilizer ¹ "/>
    <x v="4"/>
    <s v="dollars per planted acre"/>
    <s v="No specific size"/>
    <x v="1"/>
    <s v="United States"/>
    <x v="4"/>
    <n v="46.35"/>
    <x v="0"/>
    <x v="1"/>
  </r>
  <r>
    <s v="Corn"/>
    <x v="1"/>
    <s v="Fertilizer ¹ "/>
    <x v="4"/>
    <s v="dollars per planted acre"/>
    <s v="No specific size"/>
    <x v="1"/>
    <s v="United States"/>
    <x v="5"/>
    <n v="56.49"/>
    <x v="1"/>
    <x v="1"/>
  </r>
  <r>
    <s v="Corn"/>
    <x v="1"/>
    <s v="Fertilizer ¹ "/>
    <x v="4"/>
    <s v="dollars per planted acre"/>
    <s v="No specific size"/>
    <x v="1"/>
    <s v="United States"/>
    <x v="6"/>
    <n v="43.57"/>
    <x v="1"/>
    <x v="1"/>
  </r>
  <r>
    <s v="Corn"/>
    <x v="1"/>
    <s v="Fertilizer ¹ "/>
    <x v="4"/>
    <s v="dollars per planted acre"/>
    <s v="No specific size"/>
    <x v="1"/>
    <s v="United States"/>
    <x v="7"/>
    <n v="51.43"/>
    <x v="1"/>
    <x v="1"/>
  </r>
  <r>
    <s v="Corn"/>
    <x v="1"/>
    <s v="Fertilizer ¹ "/>
    <x v="4"/>
    <s v="dollars per planted acre"/>
    <s v="No specific size"/>
    <x v="1"/>
    <s v="United States"/>
    <x v="8"/>
    <n v="56.01"/>
    <x v="1"/>
    <x v="1"/>
  </r>
  <r>
    <s v="Corn"/>
    <x v="1"/>
    <s v="Fertilizer ¹ "/>
    <x v="4"/>
    <s v="dollars per planted acre"/>
    <s v="No specific size"/>
    <x v="1"/>
    <s v="United States"/>
    <x v="9"/>
    <n v="72.67"/>
    <x v="2"/>
    <x v="1"/>
  </r>
  <r>
    <s v="Corn"/>
    <x v="1"/>
    <s v="Fertilizer ¹ "/>
    <x v="4"/>
    <s v="dollars per planted acre"/>
    <s v="No specific size"/>
    <x v="1"/>
    <s v="United States"/>
    <x v="10"/>
    <n v="82.79"/>
    <x v="2"/>
    <x v="1"/>
  </r>
  <r>
    <s v="Corn"/>
    <x v="1"/>
    <s v="Fertilizer ¹ "/>
    <x v="4"/>
    <s v="dollars per planted acre"/>
    <s v="No specific size"/>
    <x v="1"/>
    <s v="United States"/>
    <x v="11"/>
    <n v="96.13"/>
    <x v="2"/>
    <x v="1"/>
  </r>
  <r>
    <s v="Corn"/>
    <x v="1"/>
    <s v="Fertilizer ¹ "/>
    <x v="4"/>
    <s v="dollars per planted acre"/>
    <s v="No specific size"/>
    <x v="1"/>
    <s v="United States"/>
    <x v="12"/>
    <n v="146.62"/>
    <x v="2"/>
    <x v="1"/>
  </r>
  <r>
    <s v="Corn"/>
    <x v="1"/>
    <s v="Fertilizer ¹ "/>
    <x v="4"/>
    <s v="dollars per planted acre"/>
    <s v="No specific size"/>
    <x v="1"/>
    <s v="United States"/>
    <x v="13"/>
    <n v="137.88999999999999"/>
    <x v="2"/>
    <x v="1"/>
  </r>
  <r>
    <s v="Corn"/>
    <x v="1"/>
    <s v="Fertilizer ¹ "/>
    <x v="4"/>
    <s v="dollars per planted acre"/>
    <s v="No specific size"/>
    <x v="1"/>
    <s v="United States"/>
    <x v="14"/>
    <n v="118.09"/>
    <x v="3"/>
    <x v="1"/>
  </r>
  <r>
    <s v="Corn"/>
    <x v="1"/>
    <s v="Fertilizer ¹ "/>
    <x v="4"/>
    <s v="dollars per planted acre"/>
    <s v="No specific size"/>
    <x v="1"/>
    <s v="United States"/>
    <x v="15"/>
    <n v="155.18"/>
    <x v="3"/>
    <x v="1"/>
  </r>
  <r>
    <s v="Corn"/>
    <x v="1"/>
    <s v="Fertilizer ¹ "/>
    <x v="4"/>
    <s v="dollars per planted acre"/>
    <s v="No specific size"/>
    <x v="1"/>
    <s v="United States"/>
    <x v="16"/>
    <n v="164.77"/>
    <x v="3"/>
    <x v="1"/>
  </r>
  <r>
    <s v="Corn"/>
    <x v="1"/>
    <s v="Fertilizer ¹ "/>
    <x v="4"/>
    <s v="dollars per planted acre"/>
    <s v="No specific size"/>
    <x v="1"/>
    <s v="United States"/>
    <x v="17"/>
    <n v="161.58000000000001"/>
    <x v="3"/>
    <x v="1"/>
  </r>
  <r>
    <s v="Corn"/>
    <x v="1"/>
    <s v="Fertilizer ¹ "/>
    <x v="4"/>
    <s v="dollars per planted acre"/>
    <s v="No specific size"/>
    <x v="1"/>
    <s v="United States"/>
    <x v="18"/>
    <n v="156.78"/>
    <x v="3"/>
    <x v="1"/>
  </r>
  <r>
    <s v="Corn"/>
    <x v="1"/>
    <s v="Fertilizer ¹ "/>
    <x v="4"/>
    <s v="dollars per planted acre"/>
    <s v="No specific size"/>
    <x v="1"/>
    <s v="United States"/>
    <x v="19"/>
    <n v="144.54"/>
    <x v="3"/>
    <x v="1"/>
  </r>
  <r>
    <s v="Corn"/>
    <x v="1"/>
    <s v="Fertilizer ¹ "/>
    <x v="4"/>
    <s v="dollars per planted acre"/>
    <s v="No specific size"/>
    <x v="1"/>
    <s v="United States"/>
    <x v="20"/>
    <n v="131.49"/>
    <x v="4"/>
    <x v="1"/>
  </r>
  <r>
    <s v="Corn"/>
    <x v="1"/>
    <s v="Fertilizer ¹ "/>
    <x v="4"/>
    <s v="dollars per planted acre"/>
    <s v="No specific size"/>
    <x v="1"/>
    <s v="United States"/>
    <x v="21"/>
    <n v="115.61"/>
    <x v="4"/>
    <x v="1"/>
  </r>
  <r>
    <s v="Corn"/>
    <x v="1"/>
    <s v="Fertilizer ¹ "/>
    <x v="4"/>
    <s v="dollars per planted acre"/>
    <s v="No specific size"/>
    <x v="1"/>
    <s v="United States"/>
    <x v="22"/>
    <n v="118.85"/>
    <x v="4"/>
    <x v="1"/>
  </r>
  <r>
    <s v="Corn"/>
    <x v="1"/>
    <s v="Fertilizer ¹ "/>
    <x v="4"/>
    <s v="dollars per planted acre"/>
    <s v="No specific size"/>
    <x v="1"/>
    <s v="United States"/>
    <x v="23"/>
    <n v="128.66999999999999"/>
    <x v="4"/>
    <x v="1"/>
  </r>
  <r>
    <s v="Corn"/>
    <x v="1"/>
    <s v="Fertilizer ¹ "/>
    <x v="4"/>
    <s v="dollars per planted acre"/>
    <s v="No specific size"/>
    <x v="1"/>
    <s v="United States"/>
    <x v="24"/>
    <n v="115.46"/>
    <x v="4"/>
    <x v="1"/>
  </r>
  <r>
    <s v="Corn"/>
    <x v="1"/>
    <s v="Fertilizer ¹ "/>
    <x v="4"/>
    <s v="dollars per planted acre"/>
    <s v="No specific size"/>
    <x v="1"/>
    <s v="United States"/>
    <x v="25"/>
    <n v="127.12"/>
    <x v="5"/>
    <x v="1"/>
  </r>
  <r>
    <s v="Corn"/>
    <x v="1"/>
    <s v="Fertilizer ¹ "/>
    <x v="4"/>
    <s v="dollars per planted acre"/>
    <s v="No specific size"/>
    <x v="1"/>
    <s v="United States"/>
    <x v="26"/>
    <n v="239.35"/>
    <x v="5"/>
    <x v="1"/>
  </r>
  <r>
    <s v="Corn"/>
    <x v="1"/>
    <s v="Fertilizer ¹ "/>
    <x v="4"/>
    <s v="dollars per planted acre"/>
    <s v="No specific size"/>
    <x v="2"/>
    <s v="United States"/>
    <x v="0"/>
    <n v="47.85"/>
    <x v="0"/>
    <x v="1"/>
  </r>
  <r>
    <s v="Corn"/>
    <x v="1"/>
    <s v="Fertilizer ¹ "/>
    <x v="4"/>
    <s v="dollars per planted acre"/>
    <s v="No specific size"/>
    <x v="2"/>
    <s v="United States"/>
    <x v="1"/>
    <n v="45.92"/>
    <x v="0"/>
    <x v="1"/>
  </r>
  <r>
    <s v="Corn"/>
    <x v="1"/>
    <s v="Fertilizer ¹ "/>
    <x v="4"/>
    <s v="dollars per planted acre"/>
    <s v="No specific size"/>
    <x v="2"/>
    <s v="United States"/>
    <x v="2"/>
    <n v="41.94"/>
    <x v="0"/>
    <x v="1"/>
  </r>
  <r>
    <s v="Corn"/>
    <x v="1"/>
    <s v="Fertilizer ¹ "/>
    <x v="4"/>
    <s v="dollars per planted acre"/>
    <s v="No specific size"/>
    <x v="2"/>
    <s v="United States"/>
    <x v="3"/>
    <n v="40.36"/>
    <x v="0"/>
    <x v="1"/>
  </r>
  <r>
    <s v="Corn"/>
    <x v="1"/>
    <s v="Fertilizer ¹ "/>
    <x v="4"/>
    <s v="dollars per planted acre"/>
    <s v="No specific size"/>
    <x v="2"/>
    <s v="United States"/>
    <x v="4"/>
    <n v="40.69"/>
    <x v="0"/>
    <x v="1"/>
  </r>
  <r>
    <s v="Corn"/>
    <x v="1"/>
    <s v="Fertilizer ¹ "/>
    <x v="4"/>
    <s v="dollars per planted acre"/>
    <s v="No specific size"/>
    <x v="2"/>
    <s v="United States"/>
    <x v="5"/>
    <n v="63.31"/>
    <x v="1"/>
    <x v="1"/>
  </r>
  <r>
    <s v="Corn"/>
    <x v="1"/>
    <s v="Fertilizer ¹ "/>
    <x v="4"/>
    <s v="dollars per planted acre"/>
    <s v="No specific size"/>
    <x v="2"/>
    <s v="United States"/>
    <x v="6"/>
    <n v="51.94"/>
    <x v="1"/>
    <x v="1"/>
  </r>
  <r>
    <s v="Corn"/>
    <x v="1"/>
    <s v="Fertilizer ¹ "/>
    <x v="4"/>
    <s v="dollars per planted acre"/>
    <s v="No specific size"/>
    <x v="2"/>
    <s v="United States"/>
    <x v="7"/>
    <n v="58.95"/>
    <x v="1"/>
    <x v="1"/>
  </r>
  <r>
    <s v="Corn"/>
    <x v="1"/>
    <s v="Fertilizer ¹ "/>
    <x v="4"/>
    <s v="dollars per planted acre"/>
    <s v="No specific size"/>
    <x v="2"/>
    <s v="United States"/>
    <x v="8"/>
    <n v="64.010000000000005"/>
    <x v="1"/>
    <x v="1"/>
  </r>
  <r>
    <s v="Corn"/>
    <x v="1"/>
    <s v="Fertilizer ¹ "/>
    <x v="4"/>
    <s v="dollars per planted acre"/>
    <s v="No specific size"/>
    <x v="2"/>
    <s v="United States"/>
    <x v="9"/>
    <n v="78.36"/>
    <x v="2"/>
    <x v="1"/>
  </r>
  <r>
    <s v="Corn"/>
    <x v="1"/>
    <s v="Fertilizer ¹ "/>
    <x v="4"/>
    <s v="dollars per planted acre"/>
    <s v="No specific size"/>
    <x v="2"/>
    <s v="United States"/>
    <x v="10"/>
    <n v="89.27"/>
    <x v="2"/>
    <x v="1"/>
  </r>
  <r>
    <s v="Corn"/>
    <x v="1"/>
    <s v="Fertilizer ¹ "/>
    <x v="4"/>
    <s v="dollars per planted acre"/>
    <s v="No specific size"/>
    <x v="2"/>
    <s v="United States"/>
    <x v="11"/>
    <n v="103.65"/>
    <x v="2"/>
    <x v="1"/>
  </r>
  <r>
    <s v="Corn"/>
    <x v="1"/>
    <s v="Fertilizer ¹ "/>
    <x v="4"/>
    <s v="dollars per planted acre"/>
    <s v="No specific size"/>
    <x v="2"/>
    <s v="United States"/>
    <x v="12"/>
    <n v="158.09"/>
    <x v="2"/>
    <x v="1"/>
  </r>
  <r>
    <s v="Corn"/>
    <x v="1"/>
    <s v="Fertilizer ¹ "/>
    <x v="4"/>
    <s v="dollars per planted acre"/>
    <s v="No specific size"/>
    <x v="2"/>
    <s v="United States"/>
    <x v="13"/>
    <n v="148.66999999999999"/>
    <x v="2"/>
    <x v="1"/>
  </r>
  <r>
    <s v="Corn"/>
    <x v="1"/>
    <s v="Fertilizer ¹ "/>
    <x v="4"/>
    <s v="dollars per planted acre"/>
    <s v="No specific size"/>
    <x v="2"/>
    <s v="United States"/>
    <x v="14"/>
    <n v="122.11"/>
    <x v="3"/>
    <x v="1"/>
  </r>
  <r>
    <s v="Corn"/>
    <x v="1"/>
    <s v="Fertilizer ¹ "/>
    <x v="4"/>
    <s v="dollars per planted acre"/>
    <s v="No specific size"/>
    <x v="2"/>
    <s v="United States"/>
    <x v="15"/>
    <n v="160.46"/>
    <x v="3"/>
    <x v="1"/>
  </r>
  <r>
    <s v="Corn"/>
    <x v="1"/>
    <s v="Fertilizer ¹ "/>
    <x v="4"/>
    <s v="dollars per planted acre"/>
    <s v="No specific size"/>
    <x v="2"/>
    <s v="United States"/>
    <x v="16"/>
    <n v="170.38"/>
    <x v="3"/>
    <x v="1"/>
  </r>
  <r>
    <s v="Corn"/>
    <x v="1"/>
    <s v="Fertilizer ¹ "/>
    <x v="4"/>
    <s v="dollars per planted acre"/>
    <s v="No specific size"/>
    <x v="2"/>
    <s v="United States"/>
    <x v="17"/>
    <n v="167.08"/>
    <x v="3"/>
    <x v="1"/>
  </r>
  <r>
    <s v="Corn"/>
    <x v="1"/>
    <s v="Fertilizer ¹ "/>
    <x v="4"/>
    <s v="dollars per planted acre"/>
    <s v="No specific size"/>
    <x v="2"/>
    <s v="United States"/>
    <x v="18"/>
    <n v="162.11000000000001"/>
    <x v="3"/>
    <x v="1"/>
  </r>
  <r>
    <s v="Corn"/>
    <x v="1"/>
    <s v="Fertilizer ¹ "/>
    <x v="4"/>
    <s v="dollars per planted acre"/>
    <s v="No specific size"/>
    <x v="2"/>
    <s v="United States"/>
    <x v="19"/>
    <n v="149.46"/>
    <x v="3"/>
    <x v="1"/>
  </r>
  <r>
    <s v="Corn"/>
    <x v="1"/>
    <s v="Fertilizer ¹ "/>
    <x v="4"/>
    <s v="dollars per planted acre"/>
    <s v="No specific size"/>
    <x v="2"/>
    <s v="United States"/>
    <x v="20"/>
    <n v="136.96"/>
    <x v="4"/>
    <x v="1"/>
  </r>
  <r>
    <s v="Corn"/>
    <x v="1"/>
    <s v="Fertilizer ¹ "/>
    <x v="4"/>
    <s v="dollars per planted acre"/>
    <s v="No specific size"/>
    <x v="2"/>
    <s v="United States"/>
    <x v="21"/>
    <n v="120.41"/>
    <x v="4"/>
    <x v="1"/>
  </r>
  <r>
    <s v="Corn"/>
    <x v="1"/>
    <s v="Fertilizer ¹ "/>
    <x v="4"/>
    <s v="dollars per planted acre"/>
    <s v="No specific size"/>
    <x v="2"/>
    <s v="United States"/>
    <x v="22"/>
    <n v="123.9"/>
    <x v="4"/>
    <x v="1"/>
  </r>
  <r>
    <s v="Corn"/>
    <x v="1"/>
    <s v="Fertilizer ¹ "/>
    <x v="4"/>
    <s v="dollars per planted acre"/>
    <s v="No specific size"/>
    <x v="2"/>
    <s v="United States"/>
    <x v="23"/>
    <n v="134.9"/>
    <x v="4"/>
    <x v="1"/>
  </r>
  <r>
    <s v="Corn"/>
    <x v="1"/>
    <s v="Fertilizer ¹ "/>
    <x v="4"/>
    <s v="dollars per planted acre"/>
    <s v="No specific size"/>
    <x v="2"/>
    <s v="United States"/>
    <x v="24"/>
    <n v="120.42"/>
    <x v="4"/>
    <x v="1"/>
  </r>
  <r>
    <s v="Corn"/>
    <x v="1"/>
    <s v="Fertilizer ¹ "/>
    <x v="4"/>
    <s v="dollars per planted acre"/>
    <s v="No specific size"/>
    <x v="2"/>
    <s v="United States"/>
    <x v="25"/>
    <n v="136.01"/>
    <x v="5"/>
    <x v="1"/>
  </r>
  <r>
    <s v="Corn"/>
    <x v="1"/>
    <s v="Fertilizer ¹ "/>
    <x v="4"/>
    <s v="dollars per planted acre"/>
    <s v="No specific size"/>
    <x v="2"/>
    <s v="United States"/>
    <x v="26"/>
    <n v="256.75"/>
    <x v="5"/>
    <x v="1"/>
  </r>
  <r>
    <s v="Corn"/>
    <x v="1"/>
    <s v="Fertilizer ¹ "/>
    <x v="4"/>
    <s v="dollars per planted acre"/>
    <s v="No specific size"/>
    <x v="3"/>
    <s v="United States"/>
    <x v="0"/>
    <n v="27.67"/>
    <x v="0"/>
    <x v="1"/>
  </r>
  <r>
    <s v="Corn"/>
    <x v="1"/>
    <s v="Fertilizer ¹ "/>
    <x v="4"/>
    <s v="dollars per planted acre"/>
    <s v="No specific size"/>
    <x v="3"/>
    <s v="United States"/>
    <x v="1"/>
    <n v="26.89"/>
    <x v="0"/>
    <x v="1"/>
  </r>
  <r>
    <s v="Corn"/>
    <x v="1"/>
    <s v="Fertilizer ¹ "/>
    <x v="4"/>
    <s v="dollars per planted acre"/>
    <s v="No specific size"/>
    <x v="3"/>
    <s v="United States"/>
    <x v="2"/>
    <n v="22.77"/>
    <x v="0"/>
    <x v="1"/>
  </r>
  <r>
    <s v="Corn"/>
    <x v="1"/>
    <s v="Fertilizer ¹ "/>
    <x v="4"/>
    <s v="dollars per planted acre"/>
    <s v="No specific size"/>
    <x v="3"/>
    <s v="United States"/>
    <x v="3"/>
    <n v="20.52"/>
    <x v="0"/>
    <x v="1"/>
  </r>
  <r>
    <s v="Corn"/>
    <x v="1"/>
    <s v="Fertilizer ¹ "/>
    <x v="4"/>
    <s v="dollars per planted acre"/>
    <s v="No specific size"/>
    <x v="3"/>
    <s v="United States"/>
    <x v="4"/>
    <n v="21.36"/>
    <x v="0"/>
    <x v="1"/>
  </r>
  <r>
    <s v="Corn"/>
    <x v="1"/>
    <s v="Fertilizer ¹ "/>
    <x v="4"/>
    <s v="dollars per planted acre"/>
    <s v="No specific size"/>
    <x v="3"/>
    <s v="United States"/>
    <x v="5"/>
    <n v="36.46"/>
    <x v="1"/>
    <x v="1"/>
  </r>
  <r>
    <s v="Corn"/>
    <x v="1"/>
    <s v="Fertilizer ¹ "/>
    <x v="4"/>
    <s v="dollars per planted acre"/>
    <s v="No specific size"/>
    <x v="3"/>
    <s v="United States"/>
    <x v="6"/>
    <n v="25.62"/>
    <x v="1"/>
    <x v="1"/>
  </r>
  <r>
    <s v="Corn"/>
    <x v="1"/>
    <s v="Fertilizer ¹ "/>
    <x v="4"/>
    <s v="dollars per planted acre"/>
    <s v="No specific size"/>
    <x v="3"/>
    <s v="United States"/>
    <x v="7"/>
    <n v="33.76"/>
    <x v="1"/>
    <x v="1"/>
  </r>
  <r>
    <s v="Corn"/>
    <x v="1"/>
    <s v="Fertilizer ¹ "/>
    <x v="4"/>
    <s v="dollars per planted acre"/>
    <s v="No specific size"/>
    <x v="3"/>
    <s v="United States"/>
    <x v="8"/>
    <n v="35.729999999999997"/>
    <x v="1"/>
    <x v="1"/>
  </r>
  <r>
    <s v="Corn"/>
    <x v="1"/>
    <s v="Fertilizer ¹ "/>
    <x v="4"/>
    <s v="dollars per planted acre"/>
    <s v="No specific size"/>
    <x v="3"/>
    <s v="United States"/>
    <x v="9"/>
    <n v="46.25"/>
    <x v="2"/>
    <x v="1"/>
  </r>
  <r>
    <s v="Corn"/>
    <x v="1"/>
    <s v="Fertilizer ¹ "/>
    <x v="4"/>
    <s v="dollars per planted acre"/>
    <s v="No specific size"/>
    <x v="3"/>
    <s v="United States"/>
    <x v="10"/>
    <n v="52.69"/>
    <x v="2"/>
    <x v="1"/>
  </r>
  <r>
    <s v="Corn"/>
    <x v="1"/>
    <s v="Fertilizer ¹ "/>
    <x v="4"/>
    <s v="dollars per planted acre"/>
    <s v="No specific size"/>
    <x v="3"/>
    <s v="United States"/>
    <x v="11"/>
    <n v="61.18"/>
    <x v="2"/>
    <x v="1"/>
  </r>
  <r>
    <s v="Corn"/>
    <x v="1"/>
    <s v="Fertilizer ¹ "/>
    <x v="4"/>
    <s v="dollars per planted acre"/>
    <s v="No specific size"/>
    <x v="3"/>
    <s v="United States"/>
    <x v="12"/>
    <n v="93.31"/>
    <x v="2"/>
    <x v="1"/>
  </r>
  <r>
    <s v="Corn"/>
    <x v="1"/>
    <s v="Fertilizer ¹ "/>
    <x v="4"/>
    <s v="dollars per planted acre"/>
    <s v="No specific size"/>
    <x v="3"/>
    <s v="United States"/>
    <x v="13"/>
    <n v="87.75"/>
    <x v="2"/>
    <x v="1"/>
  </r>
  <r>
    <s v="Corn"/>
    <x v="1"/>
    <s v="Fertilizer ¹ "/>
    <x v="4"/>
    <s v="dollars per planted acre"/>
    <s v="No specific size"/>
    <x v="3"/>
    <s v="United States"/>
    <x v="14"/>
    <n v="94.88"/>
    <x v="3"/>
    <x v="1"/>
  </r>
  <r>
    <s v="Corn"/>
    <x v="1"/>
    <s v="Fertilizer ¹ "/>
    <x v="4"/>
    <s v="dollars per planted acre"/>
    <s v="No specific size"/>
    <x v="3"/>
    <s v="United States"/>
    <x v="15"/>
    <n v="124.68"/>
    <x v="3"/>
    <x v="1"/>
  </r>
  <r>
    <s v="Corn"/>
    <x v="1"/>
    <s v="Fertilizer ¹ "/>
    <x v="4"/>
    <s v="dollars per planted acre"/>
    <s v="No specific size"/>
    <x v="3"/>
    <s v="United States"/>
    <x v="16"/>
    <n v="132.38999999999999"/>
    <x v="3"/>
    <x v="1"/>
  </r>
  <r>
    <s v="Corn"/>
    <x v="1"/>
    <s v="Fertilizer ¹ "/>
    <x v="4"/>
    <s v="dollars per planted acre"/>
    <s v="No specific size"/>
    <x v="3"/>
    <s v="United States"/>
    <x v="17"/>
    <n v="129.82"/>
    <x v="3"/>
    <x v="1"/>
  </r>
  <r>
    <s v="Corn"/>
    <x v="1"/>
    <s v="Fertilizer ¹ "/>
    <x v="4"/>
    <s v="dollars per planted acre"/>
    <s v="No specific size"/>
    <x v="3"/>
    <s v="United States"/>
    <x v="18"/>
    <n v="125.96"/>
    <x v="3"/>
    <x v="1"/>
  </r>
  <r>
    <s v="Corn"/>
    <x v="1"/>
    <s v="Fertilizer ¹ "/>
    <x v="4"/>
    <s v="dollars per planted acre"/>
    <s v="No specific size"/>
    <x v="3"/>
    <s v="United States"/>
    <x v="19"/>
    <n v="116.13"/>
    <x v="3"/>
    <x v="1"/>
  </r>
  <r>
    <s v="Corn"/>
    <x v="1"/>
    <s v="Fertilizer ¹ "/>
    <x v="4"/>
    <s v="dollars per planted acre"/>
    <s v="No specific size"/>
    <x v="3"/>
    <s v="United States"/>
    <x v="20"/>
    <n v="104.23"/>
    <x v="4"/>
    <x v="1"/>
  </r>
  <r>
    <s v="Corn"/>
    <x v="1"/>
    <s v="Fertilizer ¹ "/>
    <x v="4"/>
    <s v="dollars per planted acre"/>
    <s v="No specific size"/>
    <x v="3"/>
    <s v="United States"/>
    <x v="21"/>
    <n v="91.54"/>
    <x v="4"/>
    <x v="1"/>
  </r>
  <r>
    <s v="Corn"/>
    <x v="1"/>
    <s v="Fertilizer ¹ "/>
    <x v="4"/>
    <s v="dollars per planted acre"/>
    <s v="No specific size"/>
    <x v="3"/>
    <s v="United States"/>
    <x v="22"/>
    <n v="94.16"/>
    <x v="4"/>
    <x v="1"/>
  </r>
  <r>
    <s v="Corn"/>
    <x v="1"/>
    <s v="Fertilizer ¹ "/>
    <x v="4"/>
    <s v="dollars per planted acre"/>
    <s v="No specific size"/>
    <x v="3"/>
    <s v="United States"/>
    <x v="23"/>
    <n v="101.52"/>
    <x v="4"/>
    <x v="1"/>
  </r>
  <r>
    <s v="Corn"/>
    <x v="1"/>
    <s v="Fertilizer ¹ "/>
    <x v="4"/>
    <s v="dollars per planted acre"/>
    <s v="No specific size"/>
    <x v="3"/>
    <s v="United States"/>
    <x v="24"/>
    <n v="92.44"/>
    <x v="4"/>
    <x v="1"/>
  </r>
  <r>
    <s v="Corn"/>
    <x v="1"/>
    <s v="Fertilizer ¹ "/>
    <x v="4"/>
    <s v="dollars per planted acre"/>
    <s v="No specific size"/>
    <x v="3"/>
    <s v="United States"/>
    <x v="25"/>
    <n v="108.02"/>
    <x v="5"/>
    <x v="1"/>
  </r>
  <r>
    <s v="Corn"/>
    <x v="1"/>
    <s v="Fertilizer ¹ "/>
    <x v="4"/>
    <s v="dollars per planted acre"/>
    <s v="No specific size"/>
    <x v="3"/>
    <s v="United States"/>
    <x v="26"/>
    <n v="203.28"/>
    <x v="5"/>
    <x v="1"/>
  </r>
  <r>
    <s v="Corn"/>
    <x v="1"/>
    <s v="Fertilizer ¹ "/>
    <x v="4"/>
    <s v="dollars per planted acre"/>
    <s v="No specific size"/>
    <x v="4"/>
    <s v="United States"/>
    <x v="0"/>
    <n v="42.88"/>
    <x v="0"/>
    <x v="1"/>
  </r>
  <r>
    <s v="Corn"/>
    <x v="1"/>
    <s v="Fertilizer ¹ "/>
    <x v="4"/>
    <s v="dollars per planted acre"/>
    <s v="No specific size"/>
    <x v="4"/>
    <s v="United States"/>
    <x v="1"/>
    <n v="42.66"/>
    <x v="0"/>
    <x v="1"/>
  </r>
  <r>
    <s v="Corn"/>
    <x v="1"/>
    <s v="Fertilizer ¹ "/>
    <x v="4"/>
    <s v="dollars per planted acre"/>
    <s v="No specific size"/>
    <x v="4"/>
    <s v="United States"/>
    <x v="2"/>
    <n v="37.229999999999997"/>
    <x v="0"/>
    <x v="1"/>
  </r>
  <r>
    <s v="Corn"/>
    <x v="1"/>
    <s v="Fertilizer ¹ "/>
    <x v="4"/>
    <s v="dollars per planted acre"/>
    <s v="No specific size"/>
    <x v="4"/>
    <s v="United States"/>
    <x v="3"/>
    <n v="33.4"/>
    <x v="0"/>
    <x v="1"/>
  </r>
  <r>
    <s v="Corn"/>
    <x v="1"/>
    <s v="Fertilizer ¹ "/>
    <x v="4"/>
    <s v="dollars per planted acre"/>
    <s v="No specific size"/>
    <x v="4"/>
    <s v="United States"/>
    <x v="4"/>
    <n v="35.21"/>
    <x v="0"/>
    <x v="1"/>
  </r>
  <r>
    <s v="Corn"/>
    <x v="1"/>
    <s v="Fertilizer ¹ "/>
    <x v="4"/>
    <s v="dollars per planted acre"/>
    <s v="No specific size"/>
    <x v="4"/>
    <s v="United States"/>
    <x v="5"/>
    <n v="47.37"/>
    <x v="1"/>
    <x v="1"/>
  </r>
  <r>
    <s v="Corn"/>
    <x v="1"/>
    <s v="Fertilizer ¹ "/>
    <x v="4"/>
    <s v="dollars per planted acre"/>
    <s v="No specific size"/>
    <x v="4"/>
    <s v="United States"/>
    <x v="6"/>
    <n v="34.270000000000003"/>
    <x v="1"/>
    <x v="1"/>
  </r>
  <r>
    <s v="Corn"/>
    <x v="1"/>
    <s v="Fertilizer ¹ "/>
    <x v="4"/>
    <s v="dollars per planted acre"/>
    <s v="No specific size"/>
    <x v="4"/>
    <s v="United States"/>
    <x v="7"/>
    <n v="44.23"/>
    <x v="1"/>
    <x v="1"/>
  </r>
  <r>
    <s v="Corn"/>
    <x v="1"/>
    <s v="Fertilizer ¹ "/>
    <x v="4"/>
    <s v="dollars per planted acre"/>
    <s v="No specific size"/>
    <x v="4"/>
    <s v="United States"/>
    <x v="8"/>
    <n v="45.84"/>
    <x v="1"/>
    <x v="1"/>
  </r>
  <r>
    <s v="Corn"/>
    <x v="1"/>
    <s v="Fertilizer ¹ "/>
    <x v="4"/>
    <s v="dollars per planted acre"/>
    <s v="No specific size"/>
    <x v="4"/>
    <s v="United States"/>
    <x v="9"/>
    <n v="55.62"/>
    <x v="2"/>
    <x v="1"/>
  </r>
  <r>
    <s v="Corn"/>
    <x v="1"/>
    <s v="Fertilizer ¹ "/>
    <x v="4"/>
    <s v="dollars per planted acre"/>
    <s v="No specific size"/>
    <x v="4"/>
    <s v="United States"/>
    <x v="10"/>
    <n v="63.36"/>
    <x v="2"/>
    <x v="1"/>
  </r>
  <r>
    <s v="Corn"/>
    <x v="1"/>
    <s v="Fertilizer ¹ "/>
    <x v="4"/>
    <s v="dollars per planted acre"/>
    <s v="No specific size"/>
    <x v="4"/>
    <s v="United States"/>
    <x v="11"/>
    <n v="63.36"/>
    <x v="2"/>
    <x v="1"/>
  </r>
  <r>
    <s v="Corn"/>
    <x v="1"/>
    <s v="Fertilizer ¹ "/>
    <x v="4"/>
    <s v="dollars per planted acre"/>
    <s v="No specific size"/>
    <x v="4"/>
    <s v="United States"/>
    <x v="12"/>
    <n v="96.64"/>
    <x v="2"/>
    <x v="1"/>
  </r>
  <r>
    <s v="Corn"/>
    <x v="1"/>
    <s v="Fertilizer ¹ "/>
    <x v="4"/>
    <s v="dollars per planted acre"/>
    <s v="No specific size"/>
    <x v="4"/>
    <s v="United States"/>
    <x v="13"/>
    <n v="90.88"/>
    <x v="2"/>
    <x v="1"/>
  </r>
  <r>
    <s v="Corn"/>
    <x v="1"/>
    <s v="Fertilizer ¹ "/>
    <x v="4"/>
    <s v="dollars per planted acre"/>
    <s v="No specific size"/>
    <x v="4"/>
    <s v="United States"/>
    <x v="14"/>
    <n v="84.96"/>
    <x v="3"/>
    <x v="1"/>
  </r>
  <r>
    <s v="Corn"/>
    <x v="1"/>
    <s v="Fertilizer ¹ "/>
    <x v="4"/>
    <s v="dollars per planted acre"/>
    <s v="No specific size"/>
    <x v="4"/>
    <s v="United States"/>
    <x v="15"/>
    <n v="111.64"/>
    <x v="3"/>
    <x v="1"/>
  </r>
  <r>
    <s v="Corn"/>
    <x v="1"/>
    <s v="Fertilizer ¹ "/>
    <x v="4"/>
    <s v="dollars per planted acre"/>
    <s v="No specific size"/>
    <x v="4"/>
    <s v="United States"/>
    <x v="16"/>
    <n v="118.55"/>
    <x v="3"/>
    <x v="1"/>
  </r>
  <r>
    <s v="Corn"/>
    <x v="1"/>
    <s v="Fertilizer ¹ "/>
    <x v="4"/>
    <s v="dollars per planted acre"/>
    <s v="No specific size"/>
    <x v="4"/>
    <s v="United States"/>
    <x v="17"/>
    <n v="116.25"/>
    <x v="3"/>
    <x v="1"/>
  </r>
  <r>
    <s v="Corn"/>
    <x v="1"/>
    <s v="Fertilizer ¹ "/>
    <x v="4"/>
    <s v="dollars per planted acre"/>
    <s v="No specific size"/>
    <x v="4"/>
    <s v="United States"/>
    <x v="18"/>
    <n v="112.79"/>
    <x v="3"/>
    <x v="1"/>
  </r>
  <r>
    <s v="Corn"/>
    <x v="1"/>
    <s v="Fertilizer ¹ "/>
    <x v="4"/>
    <s v="dollars per planted acre"/>
    <s v="No specific size"/>
    <x v="4"/>
    <s v="United States"/>
    <x v="19"/>
    <n v="103.99"/>
    <x v="3"/>
    <x v="1"/>
  </r>
  <r>
    <s v="Corn"/>
    <x v="1"/>
    <s v="Fertilizer ¹ "/>
    <x v="4"/>
    <s v="dollars per planted acre"/>
    <s v="No specific size"/>
    <x v="4"/>
    <s v="United States"/>
    <x v="20"/>
    <n v="105.04"/>
    <x v="4"/>
    <x v="1"/>
  </r>
  <r>
    <s v="Corn"/>
    <x v="1"/>
    <s v="Fertilizer ¹ "/>
    <x v="4"/>
    <s v="dollars per planted acre"/>
    <s v="No specific size"/>
    <x v="4"/>
    <s v="United States"/>
    <x v="21"/>
    <n v="92.66"/>
    <x v="4"/>
    <x v="1"/>
  </r>
  <r>
    <s v="Corn"/>
    <x v="1"/>
    <s v="Fertilizer ¹ "/>
    <x v="4"/>
    <s v="dollars per planted acre"/>
    <s v="No specific size"/>
    <x v="4"/>
    <s v="United States"/>
    <x v="22"/>
    <n v="95.5"/>
    <x v="4"/>
    <x v="1"/>
  </r>
  <r>
    <s v="Corn"/>
    <x v="1"/>
    <s v="Fertilizer ¹ "/>
    <x v="4"/>
    <s v="dollars per planted acre"/>
    <s v="No specific size"/>
    <x v="4"/>
    <s v="United States"/>
    <x v="23"/>
    <n v="103.55"/>
    <x v="4"/>
    <x v="1"/>
  </r>
  <r>
    <s v="Corn"/>
    <x v="1"/>
    <s v="Fertilizer ¹ "/>
    <x v="4"/>
    <s v="dollars per planted acre"/>
    <s v="No specific size"/>
    <x v="4"/>
    <s v="United States"/>
    <x v="24"/>
    <n v="93.01"/>
    <x v="4"/>
    <x v="1"/>
  </r>
  <r>
    <s v="Corn"/>
    <x v="1"/>
    <s v="Fertilizer ¹ "/>
    <x v="4"/>
    <s v="dollars per planted acre"/>
    <s v="No specific size"/>
    <x v="4"/>
    <s v="United States"/>
    <x v="25"/>
    <n v="85.74"/>
    <x v="5"/>
    <x v="1"/>
  </r>
  <r>
    <s v="Corn"/>
    <x v="1"/>
    <s v="Fertilizer ¹ "/>
    <x v="4"/>
    <s v="dollars per planted acre"/>
    <s v="No specific size"/>
    <x v="4"/>
    <s v="United States"/>
    <x v="26"/>
    <n v="161.68"/>
    <x v="5"/>
    <x v="1"/>
  </r>
  <r>
    <s v="Corn"/>
    <x v="1"/>
    <s v="Fertilizer ¹ "/>
    <x v="4"/>
    <s v="dollars per planted acre"/>
    <s v="No specific size"/>
    <x v="5"/>
    <s v="United States"/>
    <x v="0"/>
    <n v="70.569999999999993"/>
    <x v="0"/>
    <x v="1"/>
  </r>
  <r>
    <s v="Corn"/>
    <x v="1"/>
    <s v="Fertilizer ¹ "/>
    <x v="4"/>
    <s v="dollars per planted acre"/>
    <s v="No specific size"/>
    <x v="5"/>
    <s v="United States"/>
    <x v="1"/>
    <n v="68.040000000000006"/>
    <x v="0"/>
    <x v="1"/>
  </r>
  <r>
    <s v="Corn"/>
    <x v="1"/>
    <s v="Fertilizer ¹ "/>
    <x v="4"/>
    <s v="dollars per planted acre"/>
    <s v="No specific size"/>
    <x v="5"/>
    <s v="United States"/>
    <x v="2"/>
    <n v="62.34"/>
    <x v="0"/>
    <x v="1"/>
  </r>
  <r>
    <s v="Corn"/>
    <x v="1"/>
    <s v="Fertilizer ¹ "/>
    <x v="4"/>
    <s v="dollars per planted acre"/>
    <s v="No specific size"/>
    <x v="5"/>
    <s v="United States"/>
    <x v="3"/>
    <n v="60.23"/>
    <x v="0"/>
    <x v="1"/>
  </r>
  <r>
    <s v="Corn"/>
    <x v="1"/>
    <s v="Fertilizer ¹ "/>
    <x v="4"/>
    <s v="dollars per planted acre"/>
    <s v="No specific size"/>
    <x v="5"/>
    <s v="United States"/>
    <x v="4"/>
    <n v="61.01"/>
    <x v="0"/>
    <x v="1"/>
  </r>
  <r>
    <s v="Corn"/>
    <x v="1"/>
    <s v="Fertilizer ¹ "/>
    <x v="4"/>
    <s v="dollars per planted acre"/>
    <s v="No specific size"/>
    <x v="5"/>
    <s v="United States"/>
    <x v="5"/>
    <n v="66.14"/>
    <x v="1"/>
    <x v="1"/>
  </r>
  <r>
    <s v="Corn"/>
    <x v="1"/>
    <s v="Fertilizer ¹ "/>
    <x v="4"/>
    <s v="dollars per planted acre"/>
    <s v="No specific size"/>
    <x v="5"/>
    <s v="United States"/>
    <x v="6"/>
    <n v="55.69"/>
    <x v="1"/>
    <x v="1"/>
  </r>
  <r>
    <s v="Corn"/>
    <x v="1"/>
    <s v="Fertilizer ¹ "/>
    <x v="4"/>
    <s v="dollars per planted acre"/>
    <s v="No specific size"/>
    <x v="5"/>
    <s v="United States"/>
    <x v="7"/>
    <n v="64.34"/>
    <x v="1"/>
    <x v="1"/>
  </r>
  <r>
    <s v="Corn"/>
    <x v="1"/>
    <s v="Fertilizer ¹ "/>
    <x v="4"/>
    <s v="dollars per planted acre"/>
    <s v="No specific size"/>
    <x v="5"/>
    <s v="United States"/>
    <x v="8"/>
    <n v="68.88"/>
    <x v="1"/>
    <x v="1"/>
  </r>
  <r>
    <s v="Corn"/>
    <x v="1"/>
    <s v="Fertilizer ¹ "/>
    <x v="4"/>
    <s v="dollars per planted acre"/>
    <s v="No specific size"/>
    <x v="5"/>
    <s v="United States"/>
    <x v="9"/>
    <n v="87.96"/>
    <x v="2"/>
    <x v="1"/>
  </r>
  <r>
    <s v="Corn"/>
    <x v="1"/>
    <s v="Fertilizer ¹ "/>
    <x v="4"/>
    <s v="dollars per planted acre"/>
    <s v="No specific size"/>
    <x v="5"/>
    <s v="United States"/>
    <x v="10"/>
    <n v="100.21"/>
    <x v="2"/>
    <x v="1"/>
  </r>
  <r>
    <s v="Corn"/>
    <x v="1"/>
    <s v="Fertilizer ¹ "/>
    <x v="4"/>
    <s v="dollars per planted acre"/>
    <s v="No specific size"/>
    <x v="5"/>
    <s v="United States"/>
    <x v="11"/>
    <n v="116.35"/>
    <x v="2"/>
    <x v="1"/>
  </r>
  <r>
    <s v="Corn"/>
    <x v="1"/>
    <s v="Fertilizer ¹ "/>
    <x v="4"/>
    <s v="dollars per planted acre"/>
    <s v="No specific size"/>
    <x v="5"/>
    <s v="United States"/>
    <x v="12"/>
    <n v="177.46"/>
    <x v="2"/>
    <x v="1"/>
  </r>
  <r>
    <s v="Corn"/>
    <x v="1"/>
    <s v="Fertilizer ¹ "/>
    <x v="4"/>
    <s v="dollars per planted acre"/>
    <s v="No specific size"/>
    <x v="5"/>
    <s v="United States"/>
    <x v="13"/>
    <n v="166.89"/>
    <x v="2"/>
    <x v="1"/>
  </r>
  <r>
    <s v="Corn"/>
    <x v="1"/>
    <s v="Fertilizer ¹ "/>
    <x v="4"/>
    <s v="dollars per planted acre"/>
    <s v="No specific size"/>
    <x v="5"/>
    <s v="United States"/>
    <x v="14"/>
    <n v="131.41"/>
    <x v="3"/>
    <x v="1"/>
  </r>
  <r>
    <s v="Corn"/>
    <x v="1"/>
    <s v="Fertilizer ¹ "/>
    <x v="4"/>
    <s v="dollars per planted acre"/>
    <s v="No specific size"/>
    <x v="5"/>
    <s v="United States"/>
    <x v="15"/>
    <n v="172.68"/>
    <x v="3"/>
    <x v="1"/>
  </r>
  <r>
    <s v="Corn"/>
    <x v="1"/>
    <s v="Fertilizer ¹ "/>
    <x v="4"/>
    <s v="dollars per planted acre"/>
    <s v="No specific size"/>
    <x v="5"/>
    <s v="United States"/>
    <x v="16"/>
    <n v="183.36"/>
    <x v="3"/>
    <x v="1"/>
  </r>
  <r>
    <s v="Corn"/>
    <x v="1"/>
    <s v="Fertilizer ¹ "/>
    <x v="4"/>
    <s v="dollars per planted acre"/>
    <s v="No specific size"/>
    <x v="5"/>
    <s v="United States"/>
    <x v="17"/>
    <n v="179.8"/>
    <x v="3"/>
    <x v="1"/>
  </r>
  <r>
    <s v="Corn"/>
    <x v="1"/>
    <s v="Fertilizer ¹ "/>
    <x v="4"/>
    <s v="dollars per planted acre"/>
    <s v="No specific size"/>
    <x v="5"/>
    <s v="United States"/>
    <x v="18"/>
    <n v="174.46"/>
    <x v="3"/>
    <x v="1"/>
  </r>
  <r>
    <s v="Corn"/>
    <x v="1"/>
    <s v="Fertilizer ¹ "/>
    <x v="4"/>
    <s v="dollars per planted acre"/>
    <s v="No specific size"/>
    <x v="5"/>
    <s v="United States"/>
    <x v="19"/>
    <n v="160.84"/>
    <x v="3"/>
    <x v="1"/>
  </r>
  <r>
    <s v="Corn"/>
    <x v="1"/>
    <s v="Fertilizer ¹ "/>
    <x v="4"/>
    <s v="dollars per planted acre"/>
    <s v="No specific size"/>
    <x v="5"/>
    <s v="United States"/>
    <x v="20"/>
    <n v="147.28"/>
    <x v="4"/>
    <x v="1"/>
  </r>
  <r>
    <s v="Corn"/>
    <x v="1"/>
    <s v="Fertilizer ¹ "/>
    <x v="4"/>
    <s v="dollars per planted acre"/>
    <s v="No specific size"/>
    <x v="5"/>
    <s v="United States"/>
    <x v="21"/>
    <n v="129.96"/>
    <x v="4"/>
    <x v="1"/>
  </r>
  <r>
    <s v="Corn"/>
    <x v="1"/>
    <s v="Fertilizer ¹ "/>
    <x v="4"/>
    <s v="dollars per planted acre"/>
    <s v="No specific size"/>
    <x v="5"/>
    <s v="United States"/>
    <x v="22"/>
    <n v="132.86000000000001"/>
    <x v="4"/>
    <x v="1"/>
  </r>
  <r>
    <s v="Corn"/>
    <x v="1"/>
    <s v="Fertilizer ¹ "/>
    <x v="4"/>
    <s v="dollars per planted acre"/>
    <s v="No specific size"/>
    <x v="5"/>
    <s v="United States"/>
    <x v="23"/>
    <n v="146.55000000000001"/>
    <x v="4"/>
    <x v="1"/>
  </r>
  <r>
    <s v="Corn"/>
    <x v="1"/>
    <s v="Fertilizer ¹ "/>
    <x v="4"/>
    <s v="dollars per planted acre"/>
    <s v="No specific size"/>
    <x v="5"/>
    <s v="United States"/>
    <x v="24"/>
    <n v="130.58000000000001"/>
    <x v="4"/>
    <x v="1"/>
  </r>
  <r>
    <s v="Corn"/>
    <x v="1"/>
    <s v="Fertilizer ¹ "/>
    <x v="4"/>
    <s v="dollars per planted acre"/>
    <s v="No specific size"/>
    <x v="5"/>
    <s v="United States"/>
    <x v="25"/>
    <n v="139.96"/>
    <x v="5"/>
    <x v="1"/>
  </r>
  <r>
    <s v="Corn"/>
    <x v="1"/>
    <s v="Fertilizer ¹ "/>
    <x v="4"/>
    <s v="dollars per planted acre"/>
    <s v="No specific size"/>
    <x v="5"/>
    <s v="United States"/>
    <x v="26"/>
    <n v="264.05"/>
    <x v="5"/>
    <x v="1"/>
  </r>
  <r>
    <s v="Corn"/>
    <x v="1"/>
    <s v="Fertilizer ¹ "/>
    <x v="4"/>
    <s v="dollars per planted acre"/>
    <s v="No specific size"/>
    <x v="6"/>
    <s v="United States"/>
    <x v="0"/>
    <n v="68.94"/>
    <x v="0"/>
    <x v="1"/>
  </r>
  <r>
    <s v="Corn"/>
    <x v="1"/>
    <s v="Fertilizer ¹ "/>
    <x v="4"/>
    <s v="dollars per planted acre"/>
    <s v="No specific size"/>
    <x v="6"/>
    <s v="United States"/>
    <x v="1"/>
    <n v="67.790000000000006"/>
    <x v="0"/>
    <x v="1"/>
  </r>
  <r>
    <s v="Corn"/>
    <x v="1"/>
    <s v="Fertilizer ¹ "/>
    <x v="4"/>
    <s v="dollars per planted acre"/>
    <s v="No specific size"/>
    <x v="6"/>
    <s v="United States"/>
    <x v="2"/>
    <n v="63.8"/>
    <x v="0"/>
    <x v="1"/>
  </r>
  <r>
    <s v="Corn"/>
    <x v="1"/>
    <s v="Fertilizer ¹ "/>
    <x v="4"/>
    <s v="dollars per planted acre"/>
    <s v="No specific size"/>
    <x v="6"/>
    <s v="United States"/>
    <x v="3"/>
    <n v="60.41"/>
    <x v="0"/>
    <x v="1"/>
  </r>
  <r>
    <s v="Corn"/>
    <x v="1"/>
    <s v="Fertilizer ¹ "/>
    <x v="4"/>
    <s v="dollars per planted acre"/>
    <s v="No specific size"/>
    <x v="6"/>
    <s v="United States"/>
    <x v="4"/>
    <n v="60.3"/>
    <x v="0"/>
    <x v="1"/>
  </r>
  <r>
    <s v="Corn"/>
    <x v="1"/>
    <s v="Fertilizer ¹ "/>
    <x v="4"/>
    <s v="dollars per planted acre"/>
    <s v="No specific size"/>
    <x v="6"/>
    <s v="United States"/>
    <x v="5"/>
    <n v="66.040000000000006"/>
    <x v="1"/>
    <x v="1"/>
  </r>
  <r>
    <s v="Corn"/>
    <x v="1"/>
    <s v="Fertilizer ¹ "/>
    <x v="4"/>
    <s v="dollars per planted acre"/>
    <s v="No specific size"/>
    <x v="6"/>
    <s v="United States"/>
    <x v="6"/>
    <n v="55.56"/>
    <x v="1"/>
    <x v="1"/>
  </r>
  <r>
    <s v="Corn"/>
    <x v="1"/>
    <s v="Fertilizer ¹ "/>
    <x v="4"/>
    <s v="dollars per planted acre"/>
    <s v="No specific size"/>
    <x v="6"/>
    <s v="United States"/>
    <x v="7"/>
    <n v="57.95"/>
    <x v="1"/>
    <x v="1"/>
  </r>
  <r>
    <s v="Corn"/>
    <x v="1"/>
    <s v="Fertilizer ¹ "/>
    <x v="4"/>
    <s v="dollars per planted acre"/>
    <s v="No specific size"/>
    <x v="6"/>
    <s v="United States"/>
    <x v="8"/>
    <n v="67.87"/>
    <x v="1"/>
    <x v="1"/>
  </r>
  <r>
    <s v="Corn"/>
    <x v="1"/>
    <s v="Fertilizer ¹ "/>
    <x v="4"/>
    <s v="dollars per planted acre"/>
    <s v="No specific size"/>
    <x v="6"/>
    <s v="United States"/>
    <x v="9"/>
    <n v="73.55"/>
    <x v="2"/>
    <x v="1"/>
  </r>
  <r>
    <s v="Corn"/>
    <x v="1"/>
    <s v="Fertilizer ¹ "/>
    <x v="4"/>
    <s v="dollars per planted acre"/>
    <s v="No specific size"/>
    <x v="6"/>
    <s v="United States"/>
    <x v="10"/>
    <n v="83.79"/>
    <x v="2"/>
    <x v="1"/>
  </r>
  <r>
    <s v="Corn"/>
    <x v="1"/>
    <s v="Fertilizer ¹ "/>
    <x v="4"/>
    <s v="dollars per planted acre"/>
    <s v="No specific size"/>
    <x v="6"/>
    <s v="United States"/>
    <x v="11"/>
    <n v="97.29"/>
    <x v="2"/>
    <x v="1"/>
  </r>
  <r>
    <s v="Corn"/>
    <x v="1"/>
    <s v="Fertilizer ¹ "/>
    <x v="4"/>
    <s v="dollars per planted acre"/>
    <s v="No specific size"/>
    <x v="6"/>
    <s v="United States"/>
    <x v="12"/>
    <n v="148.38999999999999"/>
    <x v="2"/>
    <x v="1"/>
  </r>
  <r>
    <s v="Corn"/>
    <x v="1"/>
    <s v="Fertilizer ¹ "/>
    <x v="4"/>
    <s v="dollars per planted acre"/>
    <s v="No specific size"/>
    <x v="6"/>
    <s v="United States"/>
    <x v="13"/>
    <n v="139.55000000000001"/>
    <x v="2"/>
    <x v="1"/>
  </r>
  <r>
    <s v="Corn"/>
    <x v="1"/>
    <s v="Fertilizer ¹ "/>
    <x v="4"/>
    <s v="dollars per planted acre"/>
    <s v="No specific size"/>
    <x v="6"/>
    <s v="United States"/>
    <x v="14"/>
    <n v="137.78"/>
    <x v="3"/>
    <x v="1"/>
  </r>
  <r>
    <s v="Corn"/>
    <x v="1"/>
    <s v="Fertilizer ¹ "/>
    <x v="4"/>
    <s v="dollars per planted acre"/>
    <s v="No specific size"/>
    <x v="6"/>
    <s v="United States"/>
    <x v="15"/>
    <n v="181.05"/>
    <x v="3"/>
    <x v="1"/>
  </r>
  <r>
    <s v="Corn"/>
    <x v="1"/>
    <s v="Fertilizer ¹ "/>
    <x v="4"/>
    <s v="dollars per planted acre"/>
    <s v="No specific size"/>
    <x v="6"/>
    <s v="United States"/>
    <x v="16"/>
    <n v="192.25"/>
    <x v="3"/>
    <x v="1"/>
  </r>
  <r>
    <s v="Corn"/>
    <x v="1"/>
    <s v="Fertilizer ¹ "/>
    <x v="4"/>
    <s v="dollars per planted acre"/>
    <s v="No specific size"/>
    <x v="6"/>
    <s v="United States"/>
    <x v="17"/>
    <n v="188.52"/>
    <x v="3"/>
    <x v="1"/>
  </r>
  <r>
    <s v="Corn"/>
    <x v="1"/>
    <s v="Fertilizer ¹ "/>
    <x v="4"/>
    <s v="dollars per planted acre"/>
    <s v="No specific size"/>
    <x v="6"/>
    <s v="United States"/>
    <x v="18"/>
    <n v="182.92"/>
    <x v="3"/>
    <x v="1"/>
  </r>
  <r>
    <s v="Corn"/>
    <x v="1"/>
    <s v="Fertilizer ¹ "/>
    <x v="4"/>
    <s v="dollars per planted acre"/>
    <s v="No specific size"/>
    <x v="6"/>
    <s v="United States"/>
    <x v="19"/>
    <n v="168.64"/>
    <x v="3"/>
    <x v="1"/>
  </r>
  <r>
    <s v="Corn"/>
    <x v="1"/>
    <s v="Fertilizer ¹ "/>
    <x v="4"/>
    <s v="dollars per planted acre"/>
    <s v="No specific size"/>
    <x v="6"/>
    <s v="United States"/>
    <x v="20"/>
    <n v="185.93"/>
    <x v="4"/>
    <x v="1"/>
  </r>
  <r>
    <s v="Corn"/>
    <x v="1"/>
    <s v="Fertilizer ¹ "/>
    <x v="4"/>
    <s v="dollars per planted acre"/>
    <s v="No specific size"/>
    <x v="6"/>
    <s v="United States"/>
    <x v="21"/>
    <n v="161.33000000000001"/>
    <x v="4"/>
    <x v="1"/>
  </r>
  <r>
    <s v="Corn"/>
    <x v="1"/>
    <s v="Fertilizer ¹ "/>
    <x v="4"/>
    <s v="dollars per planted acre"/>
    <s v="No specific size"/>
    <x v="6"/>
    <s v="United States"/>
    <x v="22"/>
    <n v="166.75"/>
    <x v="4"/>
    <x v="1"/>
  </r>
  <r>
    <s v="Corn"/>
    <x v="1"/>
    <s v="Fertilizer ¹ "/>
    <x v="4"/>
    <s v="dollars per planted acre"/>
    <s v="No specific size"/>
    <x v="6"/>
    <s v="United States"/>
    <x v="23"/>
    <n v="182.1"/>
    <x v="4"/>
    <x v="1"/>
  </r>
  <r>
    <s v="Corn"/>
    <x v="1"/>
    <s v="Fertilizer ¹ "/>
    <x v="4"/>
    <s v="dollars per planted acre"/>
    <s v="No specific size"/>
    <x v="6"/>
    <s v="United States"/>
    <x v="24"/>
    <n v="163.72999999999999"/>
    <x v="4"/>
    <x v="1"/>
  </r>
  <r>
    <s v="Corn"/>
    <x v="1"/>
    <s v="Fertilizer ¹ "/>
    <x v="4"/>
    <s v="dollars per planted acre"/>
    <s v="No specific size"/>
    <x v="6"/>
    <s v="United States"/>
    <x v="25"/>
    <n v="159.66"/>
    <x v="5"/>
    <x v="1"/>
  </r>
  <r>
    <s v="Corn"/>
    <x v="1"/>
    <s v="Fertilizer ¹ "/>
    <x v="4"/>
    <s v="dollars per planted acre"/>
    <s v="No specific size"/>
    <x v="6"/>
    <s v="United States"/>
    <x v="26"/>
    <n v="301.37"/>
    <x v="5"/>
    <x v="1"/>
  </r>
  <r>
    <s v="Corn"/>
    <x v="1"/>
    <s v="Chemicals"/>
    <x v="5"/>
    <s v="dollars per planted acre"/>
    <s v="No specific size"/>
    <x v="0"/>
    <s v="United States"/>
    <x v="0"/>
    <n v="27.42"/>
    <x v="0"/>
    <x v="0"/>
  </r>
  <r>
    <s v="Corn"/>
    <x v="1"/>
    <s v="Chemicals"/>
    <x v="5"/>
    <s v="dollars per planted acre"/>
    <s v="No specific size"/>
    <x v="0"/>
    <s v="United States"/>
    <x v="1"/>
    <n v="26.87"/>
    <x v="0"/>
    <x v="0"/>
  </r>
  <r>
    <s v="Corn"/>
    <x v="1"/>
    <s v="Chemicals"/>
    <x v="5"/>
    <s v="dollars per planted acre"/>
    <s v="No specific size"/>
    <x v="0"/>
    <s v="United States"/>
    <x v="2"/>
    <n v="27.36"/>
    <x v="0"/>
    <x v="0"/>
  </r>
  <r>
    <s v="Corn"/>
    <x v="1"/>
    <s v="Chemicals"/>
    <x v="5"/>
    <s v="dollars per planted acre"/>
    <s v="No specific size"/>
    <x v="0"/>
    <s v="United States"/>
    <x v="3"/>
    <n v="28.4"/>
    <x v="0"/>
    <x v="0"/>
  </r>
  <r>
    <s v="Corn"/>
    <x v="1"/>
    <s v="Chemicals"/>
    <x v="5"/>
    <s v="dollars per planted acre"/>
    <s v="No specific size"/>
    <x v="0"/>
    <s v="United States"/>
    <x v="4"/>
    <n v="28.82"/>
    <x v="0"/>
    <x v="0"/>
  </r>
  <r>
    <s v="Corn"/>
    <x v="1"/>
    <s v="Chemicals"/>
    <x v="5"/>
    <s v="dollars per planted acre"/>
    <s v="No specific size"/>
    <x v="0"/>
    <s v="United States"/>
    <x v="5"/>
    <n v="26.44"/>
    <x v="1"/>
    <x v="0"/>
  </r>
  <r>
    <s v="Corn"/>
    <x v="1"/>
    <s v="Chemicals"/>
    <x v="5"/>
    <s v="dollars per planted acre"/>
    <s v="No specific size"/>
    <x v="0"/>
    <s v="United States"/>
    <x v="6"/>
    <n v="26.11"/>
    <x v="1"/>
    <x v="0"/>
  </r>
  <r>
    <s v="Corn"/>
    <x v="1"/>
    <s v="Chemicals"/>
    <x v="5"/>
    <s v="dollars per planted acre"/>
    <s v="No specific size"/>
    <x v="0"/>
    <s v="United States"/>
    <x v="7"/>
    <n v="26.2"/>
    <x v="1"/>
    <x v="0"/>
  </r>
  <r>
    <s v="Corn"/>
    <x v="1"/>
    <s v="Chemicals"/>
    <x v="5"/>
    <s v="dollars per planted acre"/>
    <s v="No specific size"/>
    <x v="0"/>
    <s v="United States"/>
    <x v="8"/>
    <n v="26.76"/>
    <x v="1"/>
    <x v="0"/>
  </r>
  <r>
    <s v="Corn"/>
    <x v="1"/>
    <s v="Chemicals"/>
    <x v="5"/>
    <s v="dollars per planted acre"/>
    <s v="No specific size"/>
    <x v="0"/>
    <s v="United States"/>
    <x v="9"/>
    <n v="22.84"/>
    <x v="2"/>
    <x v="0"/>
  </r>
  <r>
    <s v="Corn"/>
    <x v="1"/>
    <s v="Chemicals"/>
    <x v="5"/>
    <s v="dollars per planted acre"/>
    <s v="No specific size"/>
    <x v="0"/>
    <s v="United States"/>
    <x v="10"/>
    <n v="23.62"/>
    <x v="2"/>
    <x v="0"/>
  </r>
  <r>
    <s v="Corn"/>
    <x v="1"/>
    <s v="Chemicals"/>
    <x v="5"/>
    <s v="dollars per planted acre"/>
    <s v="No specific size"/>
    <x v="0"/>
    <s v="United States"/>
    <x v="11"/>
    <n v="24.38"/>
    <x v="2"/>
    <x v="0"/>
  </r>
  <r>
    <s v="Corn"/>
    <x v="1"/>
    <s v="Chemicals"/>
    <x v="5"/>
    <s v="dollars per planted acre"/>
    <s v="No specific size"/>
    <x v="0"/>
    <s v="United States"/>
    <x v="12"/>
    <n v="25.19"/>
    <x v="2"/>
    <x v="0"/>
  </r>
  <r>
    <s v="Corn"/>
    <x v="1"/>
    <s v="Chemicals"/>
    <x v="5"/>
    <s v="dollars per planted acre"/>
    <s v="No specific size"/>
    <x v="0"/>
    <s v="United States"/>
    <x v="13"/>
    <n v="27.83"/>
    <x v="2"/>
    <x v="0"/>
  </r>
  <r>
    <s v="Corn"/>
    <x v="1"/>
    <s v="Chemicals"/>
    <x v="5"/>
    <s v="dollars per planted acre"/>
    <s v="No specific size"/>
    <x v="0"/>
    <s v="United States"/>
    <x v="14"/>
    <n v="26.29"/>
    <x v="3"/>
    <x v="0"/>
  </r>
  <r>
    <s v="Corn"/>
    <x v="1"/>
    <s v="Chemicals"/>
    <x v="5"/>
    <s v="dollars per planted acre"/>
    <s v="No specific size"/>
    <x v="0"/>
    <s v="United States"/>
    <x v="15"/>
    <n v="26.35"/>
    <x v="3"/>
    <x v="0"/>
  </r>
  <r>
    <s v="Corn"/>
    <x v="1"/>
    <s v="Chemicals"/>
    <x v="5"/>
    <s v="dollars per planted acre"/>
    <s v="No specific size"/>
    <x v="0"/>
    <s v="United States"/>
    <x v="16"/>
    <n v="27.52"/>
    <x v="3"/>
    <x v="0"/>
  </r>
  <r>
    <s v="Corn"/>
    <x v="1"/>
    <s v="Chemicals"/>
    <x v="5"/>
    <s v="dollars per planted acre"/>
    <s v="No specific size"/>
    <x v="0"/>
    <s v="United States"/>
    <x v="17"/>
    <n v="28.57"/>
    <x v="3"/>
    <x v="0"/>
  </r>
  <r>
    <s v="Corn"/>
    <x v="1"/>
    <s v="Chemicals"/>
    <x v="5"/>
    <s v="dollars per planted acre"/>
    <s v="No specific size"/>
    <x v="0"/>
    <s v="United States"/>
    <x v="18"/>
    <n v="29.2"/>
    <x v="3"/>
    <x v="0"/>
  </r>
  <r>
    <s v="Corn"/>
    <x v="1"/>
    <s v="Chemicals"/>
    <x v="5"/>
    <s v="dollars per planted acre"/>
    <s v="No specific size"/>
    <x v="0"/>
    <s v="United States"/>
    <x v="19"/>
    <n v="27.95"/>
    <x v="3"/>
    <x v="0"/>
  </r>
  <r>
    <s v="Corn"/>
    <x v="1"/>
    <s v="Chemicals"/>
    <x v="5"/>
    <s v="dollars per planted acre"/>
    <s v="No specific size"/>
    <x v="0"/>
    <s v="United States"/>
    <x v="20"/>
    <n v="35.65"/>
    <x v="4"/>
    <x v="0"/>
  </r>
  <r>
    <s v="Corn"/>
    <x v="1"/>
    <s v="Chemicals"/>
    <x v="5"/>
    <s v="dollars per planted acre"/>
    <s v="No specific size"/>
    <x v="0"/>
    <s v="United States"/>
    <x v="21"/>
    <n v="34.24"/>
    <x v="4"/>
    <x v="0"/>
  </r>
  <r>
    <s v="Corn"/>
    <x v="1"/>
    <s v="Chemicals"/>
    <x v="5"/>
    <s v="dollars per planted acre"/>
    <s v="No specific size"/>
    <x v="0"/>
    <s v="United States"/>
    <x v="22"/>
    <n v="33.82"/>
    <x v="4"/>
    <x v="0"/>
  </r>
  <r>
    <s v="Corn"/>
    <x v="1"/>
    <s v="Chemicals"/>
    <x v="5"/>
    <s v="dollars per planted acre"/>
    <s v="No specific size"/>
    <x v="0"/>
    <s v="United States"/>
    <x v="23"/>
    <n v="33.270000000000003"/>
    <x v="4"/>
    <x v="0"/>
  </r>
  <r>
    <s v="Corn"/>
    <x v="1"/>
    <s v="Chemicals"/>
    <x v="5"/>
    <s v="dollars per planted acre"/>
    <s v="No specific size"/>
    <x v="0"/>
    <s v="United States"/>
    <x v="24"/>
    <n v="31.56"/>
    <x v="4"/>
    <x v="0"/>
  </r>
  <r>
    <s v="Corn"/>
    <x v="1"/>
    <s v="Chemicals"/>
    <x v="5"/>
    <s v="dollars per planted acre"/>
    <s v="No specific size"/>
    <x v="0"/>
    <s v="United States"/>
    <x v="25"/>
    <n v="41.32"/>
    <x v="5"/>
    <x v="0"/>
  </r>
  <r>
    <s v="Corn"/>
    <x v="1"/>
    <s v="Chemicals"/>
    <x v="5"/>
    <s v="dollars per planted acre"/>
    <s v="No specific size"/>
    <x v="0"/>
    <s v="United States"/>
    <x v="26"/>
    <n v="63.36"/>
    <x v="5"/>
    <x v="0"/>
  </r>
  <r>
    <s v="Corn"/>
    <x v="1"/>
    <s v="Chemicals"/>
    <x v="5"/>
    <s v="dollars per planted acre"/>
    <s v="No specific size"/>
    <x v="1"/>
    <s v="United States"/>
    <x v="0"/>
    <n v="28.57"/>
    <x v="0"/>
    <x v="0"/>
  </r>
  <r>
    <s v="Corn"/>
    <x v="1"/>
    <s v="Chemicals"/>
    <x v="5"/>
    <s v="dollars per planted acre"/>
    <s v="No specific size"/>
    <x v="1"/>
    <s v="United States"/>
    <x v="1"/>
    <n v="27.97"/>
    <x v="0"/>
    <x v="0"/>
  </r>
  <r>
    <s v="Corn"/>
    <x v="1"/>
    <s v="Chemicals"/>
    <x v="5"/>
    <s v="dollars per planted acre"/>
    <s v="No specific size"/>
    <x v="1"/>
    <s v="United States"/>
    <x v="2"/>
    <n v="28.69"/>
    <x v="0"/>
    <x v="0"/>
  </r>
  <r>
    <s v="Corn"/>
    <x v="1"/>
    <s v="Chemicals"/>
    <x v="5"/>
    <s v="dollars per planted acre"/>
    <s v="No specific size"/>
    <x v="1"/>
    <s v="United States"/>
    <x v="3"/>
    <n v="29.95"/>
    <x v="0"/>
    <x v="0"/>
  </r>
  <r>
    <s v="Corn"/>
    <x v="1"/>
    <s v="Chemicals"/>
    <x v="5"/>
    <s v="dollars per planted acre"/>
    <s v="No specific size"/>
    <x v="1"/>
    <s v="United States"/>
    <x v="4"/>
    <n v="30.51"/>
    <x v="0"/>
    <x v="0"/>
  </r>
  <r>
    <s v="Corn"/>
    <x v="1"/>
    <s v="Chemicals"/>
    <x v="5"/>
    <s v="dollars per planted acre"/>
    <s v="No specific size"/>
    <x v="1"/>
    <s v="United States"/>
    <x v="5"/>
    <n v="26.67"/>
    <x v="1"/>
    <x v="0"/>
  </r>
  <r>
    <s v="Corn"/>
    <x v="1"/>
    <s v="Chemicals"/>
    <x v="5"/>
    <s v="dollars per planted acre"/>
    <s v="No specific size"/>
    <x v="1"/>
    <s v="United States"/>
    <x v="6"/>
    <n v="26.22"/>
    <x v="1"/>
    <x v="0"/>
  </r>
  <r>
    <s v="Corn"/>
    <x v="1"/>
    <s v="Chemicals"/>
    <x v="5"/>
    <s v="dollars per planted acre"/>
    <s v="No specific size"/>
    <x v="1"/>
    <s v="United States"/>
    <x v="7"/>
    <n v="26.5"/>
    <x v="1"/>
    <x v="0"/>
  </r>
  <r>
    <s v="Corn"/>
    <x v="1"/>
    <s v="Chemicals"/>
    <x v="5"/>
    <s v="dollars per planted acre"/>
    <s v="No specific size"/>
    <x v="1"/>
    <s v="United States"/>
    <x v="8"/>
    <n v="27.11"/>
    <x v="1"/>
    <x v="0"/>
  </r>
  <r>
    <s v="Corn"/>
    <x v="1"/>
    <s v="Chemicals"/>
    <x v="5"/>
    <s v="dollars per planted acre"/>
    <s v="No specific size"/>
    <x v="1"/>
    <s v="United States"/>
    <x v="9"/>
    <n v="24.71"/>
    <x v="2"/>
    <x v="0"/>
  </r>
  <r>
    <s v="Corn"/>
    <x v="1"/>
    <s v="Chemicals"/>
    <x v="5"/>
    <s v="dollars per planted acre"/>
    <s v="No specific size"/>
    <x v="1"/>
    <s v="United States"/>
    <x v="10"/>
    <n v="25.73"/>
    <x v="2"/>
    <x v="0"/>
  </r>
  <r>
    <s v="Corn"/>
    <x v="1"/>
    <s v="Chemicals"/>
    <x v="5"/>
    <s v="dollars per planted acre"/>
    <s v="No specific size"/>
    <x v="1"/>
    <s v="United States"/>
    <x v="11"/>
    <n v="26.55"/>
    <x v="2"/>
    <x v="0"/>
  </r>
  <r>
    <s v="Corn"/>
    <x v="1"/>
    <s v="Chemicals"/>
    <x v="5"/>
    <s v="dollars per planted acre"/>
    <s v="No specific size"/>
    <x v="1"/>
    <s v="United States"/>
    <x v="12"/>
    <n v="27.68"/>
    <x v="2"/>
    <x v="0"/>
  </r>
  <r>
    <s v="Corn"/>
    <x v="1"/>
    <s v="Chemicals"/>
    <x v="5"/>
    <s v="dollars per planted acre"/>
    <s v="No specific size"/>
    <x v="1"/>
    <s v="United States"/>
    <x v="13"/>
    <n v="30.52"/>
    <x v="2"/>
    <x v="0"/>
  </r>
  <r>
    <s v="Corn"/>
    <x v="1"/>
    <s v="Chemicals"/>
    <x v="5"/>
    <s v="dollars per planted acre"/>
    <s v="No specific size"/>
    <x v="1"/>
    <s v="United States"/>
    <x v="14"/>
    <n v="26.95"/>
    <x v="3"/>
    <x v="0"/>
  </r>
  <r>
    <s v="Corn"/>
    <x v="1"/>
    <s v="Chemicals"/>
    <x v="5"/>
    <s v="dollars per planted acre"/>
    <s v="No specific size"/>
    <x v="1"/>
    <s v="United States"/>
    <x v="15"/>
    <n v="26.95"/>
    <x v="3"/>
    <x v="0"/>
  </r>
  <r>
    <s v="Corn"/>
    <x v="1"/>
    <s v="Chemicals"/>
    <x v="5"/>
    <s v="dollars per planted acre"/>
    <s v="No specific size"/>
    <x v="1"/>
    <s v="United States"/>
    <x v="16"/>
    <n v="28.31"/>
    <x v="3"/>
    <x v="0"/>
  </r>
  <r>
    <s v="Corn"/>
    <x v="1"/>
    <s v="Chemicals"/>
    <x v="5"/>
    <s v="dollars per planted acre"/>
    <s v="No specific size"/>
    <x v="1"/>
    <s v="United States"/>
    <x v="17"/>
    <n v="29.4"/>
    <x v="3"/>
    <x v="0"/>
  </r>
  <r>
    <s v="Corn"/>
    <x v="1"/>
    <s v="Chemicals"/>
    <x v="5"/>
    <s v="dollars per planted acre"/>
    <s v="No specific size"/>
    <x v="1"/>
    <s v="United States"/>
    <x v="18"/>
    <n v="29.94"/>
    <x v="3"/>
    <x v="0"/>
  </r>
  <r>
    <s v="Corn"/>
    <x v="1"/>
    <s v="Chemicals"/>
    <x v="5"/>
    <s v="dollars per planted acre"/>
    <s v="No specific size"/>
    <x v="1"/>
    <s v="United States"/>
    <x v="19"/>
    <n v="28.66"/>
    <x v="3"/>
    <x v="0"/>
  </r>
  <r>
    <s v="Corn"/>
    <x v="1"/>
    <s v="Chemicals"/>
    <x v="5"/>
    <s v="dollars per planted acre"/>
    <s v="No specific size"/>
    <x v="1"/>
    <s v="United States"/>
    <x v="20"/>
    <n v="36.56"/>
    <x v="4"/>
    <x v="0"/>
  </r>
  <r>
    <s v="Corn"/>
    <x v="1"/>
    <s v="Chemicals"/>
    <x v="5"/>
    <s v="dollars per planted acre"/>
    <s v="No specific size"/>
    <x v="1"/>
    <s v="United States"/>
    <x v="21"/>
    <n v="35.049999999999997"/>
    <x v="4"/>
    <x v="0"/>
  </r>
  <r>
    <s v="Corn"/>
    <x v="1"/>
    <s v="Chemicals"/>
    <x v="5"/>
    <s v="dollars per planted acre"/>
    <s v="No specific size"/>
    <x v="1"/>
    <s v="United States"/>
    <x v="22"/>
    <n v="34.53"/>
    <x v="4"/>
    <x v="0"/>
  </r>
  <r>
    <s v="Corn"/>
    <x v="1"/>
    <s v="Chemicals"/>
    <x v="5"/>
    <s v="dollars per planted acre"/>
    <s v="No specific size"/>
    <x v="1"/>
    <s v="United States"/>
    <x v="23"/>
    <n v="33.880000000000003"/>
    <x v="4"/>
    <x v="0"/>
  </r>
  <r>
    <s v="Corn"/>
    <x v="1"/>
    <s v="Chemicals"/>
    <x v="5"/>
    <s v="dollars per planted acre"/>
    <s v="No specific size"/>
    <x v="1"/>
    <s v="United States"/>
    <x v="24"/>
    <n v="31.97"/>
    <x v="4"/>
    <x v="0"/>
  </r>
  <r>
    <s v="Corn"/>
    <x v="1"/>
    <s v="Chemicals"/>
    <x v="5"/>
    <s v="dollars per planted acre"/>
    <s v="No specific size"/>
    <x v="1"/>
    <s v="United States"/>
    <x v="25"/>
    <n v="41.74"/>
    <x v="5"/>
    <x v="0"/>
  </r>
  <r>
    <s v="Corn"/>
    <x v="1"/>
    <s v="Chemicals"/>
    <x v="5"/>
    <s v="dollars per planted acre"/>
    <s v="No specific size"/>
    <x v="1"/>
    <s v="United States"/>
    <x v="26"/>
    <n v="63.71"/>
    <x v="5"/>
    <x v="0"/>
  </r>
  <r>
    <s v="Corn"/>
    <x v="1"/>
    <s v="Chemicals"/>
    <x v="5"/>
    <s v="dollars per planted acre"/>
    <s v="No specific size"/>
    <x v="2"/>
    <s v="United States"/>
    <x v="0"/>
    <n v="26.37"/>
    <x v="0"/>
    <x v="0"/>
  </r>
  <r>
    <s v="Corn"/>
    <x v="1"/>
    <s v="Chemicals"/>
    <x v="5"/>
    <s v="dollars per planted acre"/>
    <s v="No specific size"/>
    <x v="2"/>
    <s v="United States"/>
    <x v="1"/>
    <n v="26.04"/>
    <x v="0"/>
    <x v="0"/>
  </r>
  <r>
    <s v="Corn"/>
    <x v="1"/>
    <s v="Chemicals"/>
    <x v="5"/>
    <s v="dollars per planted acre"/>
    <s v="No specific size"/>
    <x v="2"/>
    <s v="United States"/>
    <x v="2"/>
    <n v="26.01"/>
    <x v="0"/>
    <x v="0"/>
  </r>
  <r>
    <s v="Corn"/>
    <x v="1"/>
    <s v="Chemicals"/>
    <x v="5"/>
    <s v="dollars per planted acre"/>
    <s v="No specific size"/>
    <x v="2"/>
    <s v="United States"/>
    <x v="3"/>
    <n v="27.2"/>
    <x v="0"/>
    <x v="0"/>
  </r>
  <r>
    <s v="Corn"/>
    <x v="1"/>
    <s v="Chemicals"/>
    <x v="5"/>
    <s v="dollars per planted acre"/>
    <s v="No specific size"/>
    <x v="2"/>
    <s v="United States"/>
    <x v="4"/>
    <n v="27.64"/>
    <x v="0"/>
    <x v="0"/>
  </r>
  <r>
    <s v="Corn"/>
    <x v="1"/>
    <s v="Chemicals"/>
    <x v="5"/>
    <s v="dollars per planted acre"/>
    <s v="No specific size"/>
    <x v="2"/>
    <s v="United States"/>
    <x v="5"/>
    <n v="25.4"/>
    <x v="1"/>
    <x v="0"/>
  </r>
  <r>
    <s v="Corn"/>
    <x v="1"/>
    <s v="Chemicals"/>
    <x v="5"/>
    <s v="dollars per planted acre"/>
    <s v="No specific size"/>
    <x v="2"/>
    <s v="United States"/>
    <x v="6"/>
    <n v="25.43"/>
    <x v="1"/>
    <x v="0"/>
  </r>
  <r>
    <s v="Corn"/>
    <x v="1"/>
    <s v="Chemicals"/>
    <x v="5"/>
    <s v="dollars per planted acre"/>
    <s v="No specific size"/>
    <x v="2"/>
    <s v="United States"/>
    <x v="7"/>
    <n v="25.77"/>
    <x v="1"/>
    <x v="0"/>
  </r>
  <r>
    <s v="Corn"/>
    <x v="1"/>
    <s v="Chemicals"/>
    <x v="5"/>
    <s v="dollars per planted acre"/>
    <s v="No specific size"/>
    <x v="2"/>
    <s v="United States"/>
    <x v="8"/>
    <n v="26.35"/>
    <x v="1"/>
    <x v="0"/>
  </r>
  <r>
    <s v="Corn"/>
    <x v="1"/>
    <s v="Chemicals"/>
    <x v="5"/>
    <s v="dollars per planted acre"/>
    <s v="No specific size"/>
    <x v="2"/>
    <s v="United States"/>
    <x v="9"/>
    <n v="19.95"/>
    <x v="2"/>
    <x v="0"/>
  </r>
  <r>
    <s v="Corn"/>
    <x v="1"/>
    <s v="Chemicals"/>
    <x v="5"/>
    <s v="dollars per planted acre"/>
    <s v="No specific size"/>
    <x v="2"/>
    <s v="United States"/>
    <x v="10"/>
    <n v="20.77"/>
    <x v="2"/>
    <x v="0"/>
  </r>
  <r>
    <s v="Corn"/>
    <x v="1"/>
    <s v="Chemicals"/>
    <x v="5"/>
    <s v="dollars per planted acre"/>
    <s v="No specific size"/>
    <x v="2"/>
    <s v="United States"/>
    <x v="11"/>
    <n v="21.43"/>
    <x v="2"/>
    <x v="0"/>
  </r>
  <r>
    <s v="Corn"/>
    <x v="1"/>
    <s v="Chemicals"/>
    <x v="5"/>
    <s v="dollars per planted acre"/>
    <s v="No specific size"/>
    <x v="2"/>
    <s v="United States"/>
    <x v="12"/>
    <n v="22.34"/>
    <x v="2"/>
    <x v="0"/>
  </r>
  <r>
    <s v="Corn"/>
    <x v="1"/>
    <s v="Chemicals"/>
    <x v="5"/>
    <s v="dollars per planted acre"/>
    <s v="No specific size"/>
    <x v="2"/>
    <s v="United States"/>
    <x v="13"/>
    <n v="24.63"/>
    <x v="2"/>
    <x v="0"/>
  </r>
  <r>
    <s v="Corn"/>
    <x v="1"/>
    <s v="Chemicals"/>
    <x v="5"/>
    <s v="dollars per planted acre"/>
    <s v="No specific size"/>
    <x v="2"/>
    <s v="United States"/>
    <x v="14"/>
    <n v="25.7"/>
    <x v="3"/>
    <x v="0"/>
  </r>
  <r>
    <s v="Corn"/>
    <x v="1"/>
    <s v="Chemicals"/>
    <x v="5"/>
    <s v="dollars per planted acre"/>
    <s v="No specific size"/>
    <x v="2"/>
    <s v="United States"/>
    <x v="15"/>
    <n v="25.7"/>
    <x v="3"/>
    <x v="0"/>
  </r>
  <r>
    <s v="Corn"/>
    <x v="1"/>
    <s v="Chemicals"/>
    <x v="5"/>
    <s v="dollars per planted acre"/>
    <s v="No specific size"/>
    <x v="2"/>
    <s v="United States"/>
    <x v="16"/>
    <n v="27"/>
    <x v="3"/>
    <x v="0"/>
  </r>
  <r>
    <s v="Corn"/>
    <x v="1"/>
    <s v="Chemicals"/>
    <x v="5"/>
    <s v="dollars per planted acre"/>
    <s v="No specific size"/>
    <x v="2"/>
    <s v="United States"/>
    <x v="17"/>
    <n v="28.04"/>
    <x v="3"/>
    <x v="0"/>
  </r>
  <r>
    <s v="Corn"/>
    <x v="1"/>
    <s v="Chemicals"/>
    <x v="5"/>
    <s v="dollars per planted acre"/>
    <s v="No specific size"/>
    <x v="2"/>
    <s v="United States"/>
    <x v="18"/>
    <n v="28.56"/>
    <x v="3"/>
    <x v="0"/>
  </r>
  <r>
    <s v="Corn"/>
    <x v="1"/>
    <s v="Chemicals"/>
    <x v="5"/>
    <s v="dollars per planted acre"/>
    <s v="No specific size"/>
    <x v="2"/>
    <s v="United States"/>
    <x v="19"/>
    <n v="27.33"/>
    <x v="3"/>
    <x v="0"/>
  </r>
  <r>
    <s v="Corn"/>
    <x v="1"/>
    <s v="Chemicals"/>
    <x v="5"/>
    <s v="dollars per planted acre"/>
    <s v="No specific size"/>
    <x v="2"/>
    <s v="United States"/>
    <x v="20"/>
    <n v="33.26"/>
    <x v="4"/>
    <x v="0"/>
  </r>
  <r>
    <s v="Corn"/>
    <x v="1"/>
    <s v="Chemicals"/>
    <x v="5"/>
    <s v="dollars per planted acre"/>
    <s v="No specific size"/>
    <x v="2"/>
    <s v="United States"/>
    <x v="21"/>
    <n v="31.96"/>
    <x v="4"/>
    <x v="0"/>
  </r>
  <r>
    <s v="Corn"/>
    <x v="1"/>
    <s v="Chemicals"/>
    <x v="5"/>
    <s v="dollars per planted acre"/>
    <s v="No specific size"/>
    <x v="2"/>
    <s v="United States"/>
    <x v="22"/>
    <n v="31.41"/>
    <x v="4"/>
    <x v="0"/>
  </r>
  <r>
    <s v="Corn"/>
    <x v="1"/>
    <s v="Chemicals"/>
    <x v="5"/>
    <s v="dollars per planted acre"/>
    <s v="No specific size"/>
    <x v="2"/>
    <s v="United States"/>
    <x v="23"/>
    <n v="30.98"/>
    <x v="4"/>
    <x v="0"/>
  </r>
  <r>
    <s v="Corn"/>
    <x v="1"/>
    <s v="Chemicals"/>
    <x v="5"/>
    <s v="dollars per planted acre"/>
    <s v="No specific size"/>
    <x v="2"/>
    <s v="United States"/>
    <x v="24"/>
    <n v="29.18"/>
    <x v="4"/>
    <x v="0"/>
  </r>
  <r>
    <s v="Corn"/>
    <x v="1"/>
    <s v="Chemicals"/>
    <x v="5"/>
    <s v="dollars per planted acre"/>
    <s v="No specific size"/>
    <x v="2"/>
    <s v="United States"/>
    <x v="25"/>
    <n v="37.75"/>
    <x v="5"/>
    <x v="0"/>
  </r>
  <r>
    <s v="Corn"/>
    <x v="1"/>
    <s v="Chemicals"/>
    <x v="5"/>
    <s v="dollars per planted acre"/>
    <s v="No specific size"/>
    <x v="2"/>
    <s v="United States"/>
    <x v="26"/>
    <n v="57.73"/>
    <x v="5"/>
    <x v="0"/>
  </r>
  <r>
    <s v="Corn"/>
    <x v="1"/>
    <s v="Chemicals"/>
    <x v="5"/>
    <s v="dollars per planted acre"/>
    <s v="No specific size"/>
    <x v="3"/>
    <s v="United States"/>
    <x v="0"/>
    <n v="19.149999999999999"/>
    <x v="0"/>
    <x v="0"/>
  </r>
  <r>
    <s v="Corn"/>
    <x v="1"/>
    <s v="Chemicals"/>
    <x v="5"/>
    <s v="dollars per planted acre"/>
    <s v="No specific size"/>
    <x v="3"/>
    <s v="United States"/>
    <x v="1"/>
    <n v="19"/>
    <x v="0"/>
    <x v="0"/>
  </r>
  <r>
    <s v="Corn"/>
    <x v="1"/>
    <s v="Chemicals"/>
    <x v="5"/>
    <s v="dollars per planted acre"/>
    <s v="No specific size"/>
    <x v="3"/>
    <s v="United States"/>
    <x v="2"/>
    <n v="19.41"/>
    <x v="0"/>
    <x v="0"/>
  </r>
  <r>
    <s v="Corn"/>
    <x v="1"/>
    <s v="Chemicals"/>
    <x v="5"/>
    <s v="dollars per planted acre"/>
    <s v="No specific size"/>
    <x v="3"/>
    <s v="United States"/>
    <x v="3"/>
    <n v="19.57"/>
    <x v="0"/>
    <x v="0"/>
  </r>
  <r>
    <s v="Corn"/>
    <x v="1"/>
    <s v="Chemicals"/>
    <x v="5"/>
    <s v="dollars per planted acre"/>
    <s v="No specific size"/>
    <x v="3"/>
    <s v="United States"/>
    <x v="4"/>
    <n v="19.57"/>
    <x v="0"/>
    <x v="0"/>
  </r>
  <r>
    <s v="Corn"/>
    <x v="1"/>
    <s v="Chemicals"/>
    <x v="5"/>
    <s v="dollars per planted acre"/>
    <s v="No specific size"/>
    <x v="3"/>
    <s v="United States"/>
    <x v="5"/>
    <n v="20.190000000000001"/>
    <x v="1"/>
    <x v="0"/>
  </r>
  <r>
    <s v="Corn"/>
    <x v="1"/>
    <s v="Chemicals"/>
    <x v="5"/>
    <s v="dollars per planted acre"/>
    <s v="No specific size"/>
    <x v="3"/>
    <s v="United States"/>
    <x v="6"/>
    <n v="20.64"/>
    <x v="1"/>
    <x v="0"/>
  </r>
  <r>
    <s v="Corn"/>
    <x v="1"/>
    <s v="Chemicals"/>
    <x v="5"/>
    <s v="dollars per planted acre"/>
    <s v="No specific size"/>
    <x v="3"/>
    <s v="United States"/>
    <x v="7"/>
    <n v="20.5"/>
    <x v="1"/>
    <x v="0"/>
  </r>
  <r>
    <s v="Corn"/>
    <x v="1"/>
    <s v="Chemicals"/>
    <x v="5"/>
    <s v="dollars per planted acre"/>
    <s v="No specific size"/>
    <x v="3"/>
    <s v="United States"/>
    <x v="8"/>
    <n v="20.66"/>
    <x v="1"/>
    <x v="0"/>
  </r>
  <r>
    <s v="Corn"/>
    <x v="1"/>
    <s v="Chemicals"/>
    <x v="5"/>
    <s v="dollars per planted acre"/>
    <s v="No specific size"/>
    <x v="3"/>
    <s v="United States"/>
    <x v="9"/>
    <n v="15.82"/>
    <x v="2"/>
    <x v="0"/>
  </r>
  <r>
    <s v="Corn"/>
    <x v="1"/>
    <s v="Chemicals"/>
    <x v="5"/>
    <s v="dollars per planted acre"/>
    <s v="No specific size"/>
    <x v="3"/>
    <s v="United States"/>
    <x v="10"/>
    <n v="16.47"/>
    <x v="2"/>
    <x v="0"/>
  </r>
  <r>
    <s v="Corn"/>
    <x v="1"/>
    <s v="Chemicals"/>
    <x v="5"/>
    <s v="dollars per planted acre"/>
    <s v="No specific size"/>
    <x v="3"/>
    <s v="United States"/>
    <x v="11"/>
    <n v="16.989999999999998"/>
    <x v="2"/>
    <x v="0"/>
  </r>
  <r>
    <s v="Corn"/>
    <x v="1"/>
    <s v="Chemicals"/>
    <x v="5"/>
    <s v="dollars per planted acre"/>
    <s v="No specific size"/>
    <x v="3"/>
    <s v="United States"/>
    <x v="12"/>
    <n v="17.71"/>
    <x v="2"/>
    <x v="0"/>
  </r>
  <r>
    <s v="Corn"/>
    <x v="1"/>
    <s v="Chemicals"/>
    <x v="5"/>
    <s v="dollars per planted acre"/>
    <s v="No specific size"/>
    <x v="3"/>
    <s v="United States"/>
    <x v="13"/>
    <n v="19.52"/>
    <x v="2"/>
    <x v="0"/>
  </r>
  <r>
    <s v="Corn"/>
    <x v="1"/>
    <s v="Chemicals"/>
    <x v="5"/>
    <s v="dollars per planted acre"/>
    <s v="No specific size"/>
    <x v="3"/>
    <s v="United States"/>
    <x v="14"/>
    <n v="18.34"/>
    <x v="3"/>
    <x v="0"/>
  </r>
  <r>
    <s v="Corn"/>
    <x v="1"/>
    <s v="Chemicals"/>
    <x v="5"/>
    <s v="dollars per planted acre"/>
    <s v="No specific size"/>
    <x v="3"/>
    <s v="United States"/>
    <x v="15"/>
    <n v="18.34"/>
    <x v="3"/>
    <x v="0"/>
  </r>
  <r>
    <s v="Corn"/>
    <x v="1"/>
    <s v="Chemicals"/>
    <x v="5"/>
    <s v="dollars per planted acre"/>
    <s v="No specific size"/>
    <x v="3"/>
    <s v="United States"/>
    <x v="16"/>
    <n v="19.27"/>
    <x v="3"/>
    <x v="0"/>
  </r>
  <r>
    <s v="Corn"/>
    <x v="1"/>
    <s v="Chemicals"/>
    <x v="5"/>
    <s v="dollars per planted acre"/>
    <s v="No specific size"/>
    <x v="3"/>
    <s v="United States"/>
    <x v="17"/>
    <n v="20.010000000000002"/>
    <x v="3"/>
    <x v="0"/>
  </r>
  <r>
    <s v="Corn"/>
    <x v="1"/>
    <s v="Chemicals"/>
    <x v="5"/>
    <s v="dollars per planted acre"/>
    <s v="No specific size"/>
    <x v="3"/>
    <s v="United States"/>
    <x v="18"/>
    <n v="20.38"/>
    <x v="3"/>
    <x v="0"/>
  </r>
  <r>
    <s v="Corn"/>
    <x v="1"/>
    <s v="Chemicals"/>
    <x v="5"/>
    <s v="dollars per planted acre"/>
    <s v="No specific size"/>
    <x v="3"/>
    <s v="United States"/>
    <x v="19"/>
    <n v="19.5"/>
    <x v="3"/>
    <x v="0"/>
  </r>
  <r>
    <s v="Corn"/>
    <x v="1"/>
    <s v="Chemicals"/>
    <x v="5"/>
    <s v="dollars per planted acre"/>
    <s v="No specific size"/>
    <x v="3"/>
    <s v="United States"/>
    <x v="20"/>
    <n v="25.31"/>
    <x v="4"/>
    <x v="0"/>
  </r>
  <r>
    <s v="Corn"/>
    <x v="1"/>
    <s v="Chemicals"/>
    <x v="5"/>
    <s v="dollars per planted acre"/>
    <s v="No specific size"/>
    <x v="3"/>
    <s v="United States"/>
    <x v="21"/>
    <n v="24.3"/>
    <x v="4"/>
    <x v="0"/>
  </r>
  <r>
    <s v="Corn"/>
    <x v="1"/>
    <s v="Chemicals"/>
    <x v="5"/>
    <s v="dollars per planted acre"/>
    <s v="No specific size"/>
    <x v="3"/>
    <s v="United States"/>
    <x v="22"/>
    <n v="23.94"/>
    <x v="4"/>
    <x v="0"/>
  </r>
  <r>
    <s v="Corn"/>
    <x v="1"/>
    <s v="Chemicals"/>
    <x v="5"/>
    <s v="dollars per planted acre"/>
    <s v="No specific size"/>
    <x v="3"/>
    <s v="United States"/>
    <x v="23"/>
    <n v="23.37"/>
    <x v="4"/>
    <x v="0"/>
  </r>
  <r>
    <s v="Corn"/>
    <x v="1"/>
    <s v="Chemicals"/>
    <x v="5"/>
    <s v="dollars per planted acre"/>
    <s v="No specific size"/>
    <x v="3"/>
    <s v="United States"/>
    <x v="24"/>
    <n v="22.27"/>
    <x v="4"/>
    <x v="0"/>
  </r>
  <r>
    <s v="Corn"/>
    <x v="1"/>
    <s v="Chemicals"/>
    <x v="5"/>
    <s v="dollars per planted acre"/>
    <s v="No specific size"/>
    <x v="3"/>
    <s v="United States"/>
    <x v="25"/>
    <n v="36.21"/>
    <x v="5"/>
    <x v="0"/>
  </r>
  <r>
    <s v="Corn"/>
    <x v="1"/>
    <s v="Chemicals"/>
    <x v="5"/>
    <s v="dollars per planted acre"/>
    <s v="No specific size"/>
    <x v="3"/>
    <s v="United States"/>
    <x v="26"/>
    <n v="57.27"/>
    <x v="5"/>
    <x v="0"/>
  </r>
  <r>
    <s v="Corn"/>
    <x v="1"/>
    <s v="Chemicals"/>
    <x v="5"/>
    <s v="dollars per planted acre"/>
    <s v="No specific size"/>
    <x v="4"/>
    <s v="United States"/>
    <x v="0"/>
    <n v="26.5"/>
    <x v="0"/>
    <x v="0"/>
  </r>
  <r>
    <s v="Corn"/>
    <x v="1"/>
    <s v="Chemicals"/>
    <x v="5"/>
    <s v="dollars per planted acre"/>
    <s v="No specific size"/>
    <x v="4"/>
    <s v="United States"/>
    <x v="1"/>
    <n v="25.78"/>
    <x v="0"/>
    <x v="0"/>
  </r>
  <r>
    <s v="Corn"/>
    <x v="1"/>
    <s v="Chemicals"/>
    <x v="5"/>
    <s v="dollars per planted acre"/>
    <s v="No specific size"/>
    <x v="4"/>
    <s v="United States"/>
    <x v="2"/>
    <n v="25.87"/>
    <x v="0"/>
    <x v="0"/>
  </r>
  <r>
    <s v="Corn"/>
    <x v="1"/>
    <s v="Chemicals"/>
    <x v="5"/>
    <s v="dollars per planted acre"/>
    <s v="No specific size"/>
    <x v="4"/>
    <s v="United States"/>
    <x v="3"/>
    <n v="25.8"/>
    <x v="0"/>
    <x v="0"/>
  </r>
  <r>
    <s v="Corn"/>
    <x v="1"/>
    <s v="Chemicals"/>
    <x v="5"/>
    <s v="dollars per planted acre"/>
    <s v="No specific size"/>
    <x v="4"/>
    <s v="United States"/>
    <x v="4"/>
    <n v="25.99"/>
    <x v="0"/>
    <x v="0"/>
  </r>
  <r>
    <s v="Corn"/>
    <x v="1"/>
    <s v="Chemicals"/>
    <x v="5"/>
    <s v="dollars per planted acre"/>
    <s v="No specific size"/>
    <x v="4"/>
    <s v="United States"/>
    <x v="5"/>
    <n v="28.86"/>
    <x v="1"/>
    <x v="0"/>
  </r>
  <r>
    <s v="Corn"/>
    <x v="1"/>
    <s v="Chemicals"/>
    <x v="5"/>
    <s v="dollars per planted acre"/>
    <s v="No specific size"/>
    <x v="4"/>
    <s v="United States"/>
    <x v="6"/>
    <n v="28.76"/>
    <x v="1"/>
    <x v="0"/>
  </r>
  <r>
    <s v="Corn"/>
    <x v="1"/>
    <s v="Chemicals"/>
    <x v="5"/>
    <s v="dollars per planted acre"/>
    <s v="No specific size"/>
    <x v="4"/>
    <s v="United States"/>
    <x v="7"/>
    <n v="28.04"/>
    <x v="1"/>
    <x v="0"/>
  </r>
  <r>
    <s v="Corn"/>
    <x v="1"/>
    <s v="Chemicals"/>
    <x v="5"/>
    <s v="dollars per planted acre"/>
    <s v="No specific size"/>
    <x v="4"/>
    <s v="United States"/>
    <x v="8"/>
    <n v="28.76"/>
    <x v="1"/>
    <x v="0"/>
  </r>
  <r>
    <s v="Corn"/>
    <x v="1"/>
    <s v="Chemicals"/>
    <x v="5"/>
    <s v="dollars per planted acre"/>
    <s v="No specific size"/>
    <x v="4"/>
    <s v="United States"/>
    <x v="9"/>
    <n v="19.23"/>
    <x v="2"/>
    <x v="0"/>
  </r>
  <r>
    <s v="Corn"/>
    <x v="1"/>
    <s v="Chemicals"/>
    <x v="5"/>
    <s v="dollars per planted acre"/>
    <s v="No specific size"/>
    <x v="4"/>
    <s v="United States"/>
    <x v="10"/>
    <n v="20.02"/>
    <x v="2"/>
    <x v="0"/>
  </r>
  <r>
    <s v="Corn"/>
    <x v="1"/>
    <s v="Chemicals"/>
    <x v="5"/>
    <s v="dollars per planted acre"/>
    <s v="No specific size"/>
    <x v="4"/>
    <s v="United States"/>
    <x v="11"/>
    <n v="20.02"/>
    <x v="2"/>
    <x v="0"/>
  </r>
  <r>
    <s v="Corn"/>
    <x v="1"/>
    <s v="Chemicals"/>
    <x v="5"/>
    <s v="dollars per planted acre"/>
    <s v="No specific size"/>
    <x v="4"/>
    <s v="United States"/>
    <x v="12"/>
    <n v="20.87"/>
    <x v="2"/>
    <x v="0"/>
  </r>
  <r>
    <s v="Corn"/>
    <x v="1"/>
    <s v="Chemicals"/>
    <x v="5"/>
    <s v="dollars per planted acre"/>
    <s v="No specific size"/>
    <x v="4"/>
    <s v="United States"/>
    <x v="13"/>
    <n v="23.01"/>
    <x v="2"/>
    <x v="0"/>
  </r>
  <r>
    <s v="Corn"/>
    <x v="1"/>
    <s v="Chemicals"/>
    <x v="5"/>
    <s v="dollars per planted acre"/>
    <s v="No specific size"/>
    <x v="4"/>
    <s v="United States"/>
    <x v="14"/>
    <n v="26.42"/>
    <x v="3"/>
    <x v="0"/>
  </r>
  <r>
    <s v="Corn"/>
    <x v="1"/>
    <s v="Chemicals"/>
    <x v="5"/>
    <s v="dollars per planted acre"/>
    <s v="No specific size"/>
    <x v="4"/>
    <s v="United States"/>
    <x v="15"/>
    <n v="26.42"/>
    <x v="3"/>
    <x v="0"/>
  </r>
  <r>
    <s v="Corn"/>
    <x v="1"/>
    <s v="Chemicals"/>
    <x v="5"/>
    <s v="dollars per planted acre"/>
    <s v="No specific size"/>
    <x v="4"/>
    <s v="United States"/>
    <x v="16"/>
    <n v="27.75"/>
    <x v="3"/>
    <x v="0"/>
  </r>
  <r>
    <s v="Corn"/>
    <x v="1"/>
    <s v="Chemicals"/>
    <x v="5"/>
    <s v="dollars per planted acre"/>
    <s v="No specific size"/>
    <x v="4"/>
    <s v="United States"/>
    <x v="17"/>
    <n v="28.82"/>
    <x v="3"/>
    <x v="0"/>
  </r>
  <r>
    <s v="Corn"/>
    <x v="1"/>
    <s v="Chemicals"/>
    <x v="5"/>
    <s v="dollars per planted acre"/>
    <s v="No specific size"/>
    <x v="4"/>
    <s v="United States"/>
    <x v="18"/>
    <n v="29.36"/>
    <x v="3"/>
    <x v="0"/>
  </r>
  <r>
    <s v="Corn"/>
    <x v="1"/>
    <s v="Chemicals"/>
    <x v="5"/>
    <s v="dollars per planted acre"/>
    <s v="No specific size"/>
    <x v="4"/>
    <s v="United States"/>
    <x v="19"/>
    <n v="28.1"/>
    <x v="3"/>
    <x v="0"/>
  </r>
  <r>
    <s v="Corn"/>
    <x v="1"/>
    <s v="Chemicals"/>
    <x v="5"/>
    <s v="dollars per planted acre"/>
    <s v="No specific size"/>
    <x v="4"/>
    <s v="United States"/>
    <x v="20"/>
    <n v="39.42"/>
    <x v="4"/>
    <x v="0"/>
  </r>
  <r>
    <s v="Corn"/>
    <x v="1"/>
    <s v="Chemicals"/>
    <x v="5"/>
    <s v="dollars per planted acre"/>
    <s v="No specific size"/>
    <x v="4"/>
    <s v="United States"/>
    <x v="21"/>
    <n v="38.35"/>
    <x v="4"/>
    <x v="0"/>
  </r>
  <r>
    <s v="Corn"/>
    <x v="1"/>
    <s v="Chemicals"/>
    <x v="5"/>
    <s v="dollars per planted acre"/>
    <s v="No specific size"/>
    <x v="4"/>
    <s v="United States"/>
    <x v="22"/>
    <n v="37.979999999999997"/>
    <x v="4"/>
    <x v="0"/>
  </r>
  <r>
    <s v="Corn"/>
    <x v="1"/>
    <s v="Chemicals"/>
    <x v="5"/>
    <s v="dollars per planted acre"/>
    <s v="No specific size"/>
    <x v="4"/>
    <s v="United States"/>
    <x v="23"/>
    <n v="37.25"/>
    <x v="4"/>
    <x v="0"/>
  </r>
  <r>
    <s v="Corn"/>
    <x v="1"/>
    <s v="Chemicals"/>
    <x v="5"/>
    <s v="dollars per planted acre"/>
    <s v="No specific size"/>
    <x v="4"/>
    <s v="United States"/>
    <x v="24"/>
    <n v="35.270000000000003"/>
    <x v="4"/>
    <x v="0"/>
  </r>
  <r>
    <s v="Corn"/>
    <x v="1"/>
    <s v="Chemicals"/>
    <x v="5"/>
    <s v="dollars per planted acre"/>
    <s v="No specific size"/>
    <x v="4"/>
    <s v="United States"/>
    <x v="25"/>
    <n v="46.76"/>
    <x v="5"/>
    <x v="0"/>
  </r>
  <r>
    <s v="Corn"/>
    <x v="1"/>
    <s v="Chemicals"/>
    <x v="5"/>
    <s v="dollars per planted acre"/>
    <s v="No specific size"/>
    <x v="4"/>
    <s v="United States"/>
    <x v="26"/>
    <n v="71.209999999999994"/>
    <x v="5"/>
    <x v="0"/>
  </r>
  <r>
    <s v="Corn"/>
    <x v="1"/>
    <s v="Chemicals"/>
    <x v="5"/>
    <s v="dollars per planted acre"/>
    <s v="No specific size"/>
    <x v="5"/>
    <s v="United States"/>
    <x v="0"/>
    <n v="31.66"/>
    <x v="0"/>
    <x v="0"/>
  </r>
  <r>
    <s v="Corn"/>
    <x v="1"/>
    <s v="Chemicals"/>
    <x v="5"/>
    <s v="dollars per planted acre"/>
    <s v="No specific size"/>
    <x v="5"/>
    <s v="United States"/>
    <x v="1"/>
    <n v="30.31"/>
    <x v="0"/>
    <x v="0"/>
  </r>
  <r>
    <s v="Corn"/>
    <x v="1"/>
    <s v="Chemicals"/>
    <x v="5"/>
    <s v="dollars per planted acre"/>
    <s v="No specific size"/>
    <x v="5"/>
    <s v="United States"/>
    <x v="2"/>
    <n v="31.63"/>
    <x v="0"/>
    <x v="0"/>
  </r>
  <r>
    <s v="Corn"/>
    <x v="1"/>
    <s v="Chemicals"/>
    <x v="5"/>
    <s v="dollars per planted acre"/>
    <s v="No specific size"/>
    <x v="5"/>
    <s v="United States"/>
    <x v="3"/>
    <n v="32.17"/>
    <x v="0"/>
    <x v="0"/>
  </r>
  <r>
    <s v="Corn"/>
    <x v="1"/>
    <s v="Chemicals"/>
    <x v="5"/>
    <s v="dollars per planted acre"/>
    <s v="No specific size"/>
    <x v="5"/>
    <s v="United States"/>
    <x v="4"/>
    <n v="32.33"/>
    <x v="0"/>
    <x v="0"/>
  </r>
  <r>
    <s v="Corn"/>
    <x v="1"/>
    <s v="Chemicals"/>
    <x v="5"/>
    <s v="dollars per planted acre"/>
    <s v="No specific size"/>
    <x v="5"/>
    <s v="United States"/>
    <x v="5"/>
    <n v="23.77"/>
    <x v="1"/>
    <x v="0"/>
  </r>
  <r>
    <s v="Corn"/>
    <x v="1"/>
    <s v="Chemicals"/>
    <x v="5"/>
    <s v="dollars per planted acre"/>
    <s v="No specific size"/>
    <x v="5"/>
    <s v="United States"/>
    <x v="6"/>
    <n v="23.48"/>
    <x v="1"/>
    <x v="0"/>
  </r>
  <r>
    <s v="Corn"/>
    <x v="1"/>
    <s v="Chemicals"/>
    <x v="5"/>
    <s v="dollars per planted acre"/>
    <s v="No specific size"/>
    <x v="5"/>
    <s v="United States"/>
    <x v="7"/>
    <n v="24.74"/>
    <x v="1"/>
    <x v="0"/>
  </r>
  <r>
    <s v="Corn"/>
    <x v="1"/>
    <s v="Chemicals"/>
    <x v="5"/>
    <s v="dollars per planted acre"/>
    <s v="No specific size"/>
    <x v="5"/>
    <s v="United States"/>
    <x v="8"/>
    <n v="24.31"/>
    <x v="1"/>
    <x v="0"/>
  </r>
  <r>
    <s v="Corn"/>
    <x v="1"/>
    <s v="Chemicals"/>
    <x v="5"/>
    <s v="dollars per planted acre"/>
    <s v="No specific size"/>
    <x v="5"/>
    <s v="United States"/>
    <x v="9"/>
    <n v="22.26"/>
    <x v="2"/>
    <x v="0"/>
  </r>
  <r>
    <s v="Corn"/>
    <x v="1"/>
    <s v="Chemicals"/>
    <x v="5"/>
    <s v="dollars per planted acre"/>
    <s v="No specific size"/>
    <x v="5"/>
    <s v="United States"/>
    <x v="10"/>
    <n v="23.18"/>
    <x v="2"/>
    <x v="0"/>
  </r>
  <r>
    <s v="Corn"/>
    <x v="1"/>
    <s v="Chemicals"/>
    <x v="5"/>
    <s v="dollars per planted acre"/>
    <s v="No specific size"/>
    <x v="5"/>
    <s v="United States"/>
    <x v="11"/>
    <n v="23.92"/>
    <x v="2"/>
    <x v="0"/>
  </r>
  <r>
    <s v="Corn"/>
    <x v="1"/>
    <s v="Chemicals"/>
    <x v="5"/>
    <s v="dollars per planted acre"/>
    <s v="No specific size"/>
    <x v="5"/>
    <s v="United States"/>
    <x v="12"/>
    <n v="24.94"/>
    <x v="2"/>
    <x v="0"/>
  </r>
  <r>
    <s v="Corn"/>
    <x v="1"/>
    <s v="Chemicals"/>
    <x v="5"/>
    <s v="dollars per planted acre"/>
    <s v="No specific size"/>
    <x v="5"/>
    <s v="United States"/>
    <x v="13"/>
    <n v="27.5"/>
    <x v="2"/>
    <x v="0"/>
  </r>
  <r>
    <s v="Corn"/>
    <x v="1"/>
    <s v="Chemicals"/>
    <x v="5"/>
    <s v="dollars per planted acre"/>
    <s v="No specific size"/>
    <x v="5"/>
    <s v="United States"/>
    <x v="14"/>
    <n v="24.55"/>
    <x v="3"/>
    <x v="0"/>
  </r>
  <r>
    <s v="Corn"/>
    <x v="1"/>
    <s v="Chemicals"/>
    <x v="5"/>
    <s v="dollars per planted acre"/>
    <s v="No specific size"/>
    <x v="5"/>
    <s v="United States"/>
    <x v="15"/>
    <n v="24.55"/>
    <x v="3"/>
    <x v="0"/>
  </r>
  <r>
    <s v="Corn"/>
    <x v="1"/>
    <s v="Chemicals"/>
    <x v="5"/>
    <s v="dollars per planted acre"/>
    <s v="No specific size"/>
    <x v="5"/>
    <s v="United States"/>
    <x v="16"/>
    <n v="25.79"/>
    <x v="3"/>
    <x v="0"/>
  </r>
  <r>
    <s v="Corn"/>
    <x v="1"/>
    <s v="Chemicals"/>
    <x v="5"/>
    <s v="dollars per planted acre"/>
    <s v="No specific size"/>
    <x v="5"/>
    <s v="United States"/>
    <x v="17"/>
    <n v="26.78"/>
    <x v="3"/>
    <x v="0"/>
  </r>
  <r>
    <s v="Corn"/>
    <x v="1"/>
    <s v="Chemicals"/>
    <x v="5"/>
    <s v="dollars per planted acre"/>
    <s v="No specific size"/>
    <x v="5"/>
    <s v="United States"/>
    <x v="18"/>
    <n v="27.28"/>
    <x v="3"/>
    <x v="0"/>
  </r>
  <r>
    <s v="Corn"/>
    <x v="1"/>
    <s v="Chemicals"/>
    <x v="5"/>
    <s v="dollars per planted acre"/>
    <s v="No specific size"/>
    <x v="5"/>
    <s v="United States"/>
    <x v="19"/>
    <n v="26.11"/>
    <x v="3"/>
    <x v="0"/>
  </r>
  <r>
    <s v="Corn"/>
    <x v="1"/>
    <s v="Chemicals"/>
    <x v="5"/>
    <s v="dollars per planted acre"/>
    <s v="No specific size"/>
    <x v="5"/>
    <s v="United States"/>
    <x v="20"/>
    <n v="37.31"/>
    <x v="4"/>
    <x v="0"/>
  </r>
  <r>
    <s v="Corn"/>
    <x v="1"/>
    <s v="Chemicals"/>
    <x v="5"/>
    <s v="dollars per planted acre"/>
    <s v="No specific size"/>
    <x v="5"/>
    <s v="United States"/>
    <x v="21"/>
    <n v="35.93"/>
    <x v="4"/>
    <x v="0"/>
  </r>
  <r>
    <s v="Corn"/>
    <x v="1"/>
    <s v="Chemicals"/>
    <x v="5"/>
    <s v="dollars per planted acre"/>
    <s v="No specific size"/>
    <x v="5"/>
    <s v="United States"/>
    <x v="22"/>
    <n v="35.46"/>
    <x v="4"/>
    <x v="0"/>
  </r>
  <r>
    <s v="Corn"/>
    <x v="1"/>
    <s v="Chemicals"/>
    <x v="5"/>
    <s v="dollars per planted acre"/>
    <s v="No specific size"/>
    <x v="5"/>
    <s v="United States"/>
    <x v="23"/>
    <n v="34.119999999999997"/>
    <x v="4"/>
    <x v="0"/>
  </r>
  <r>
    <s v="Corn"/>
    <x v="1"/>
    <s v="Chemicals"/>
    <x v="5"/>
    <s v="dollars per planted acre"/>
    <s v="No specific size"/>
    <x v="5"/>
    <s v="United States"/>
    <x v="24"/>
    <n v="32.51"/>
    <x v="4"/>
    <x v="0"/>
  </r>
  <r>
    <s v="Corn"/>
    <x v="1"/>
    <s v="Chemicals"/>
    <x v="5"/>
    <s v="dollars per planted acre"/>
    <s v="No specific size"/>
    <x v="5"/>
    <s v="United States"/>
    <x v="25"/>
    <n v="39.979999999999997"/>
    <x v="5"/>
    <x v="0"/>
  </r>
  <r>
    <s v="Corn"/>
    <x v="1"/>
    <s v="Chemicals"/>
    <x v="5"/>
    <s v="dollars per planted acre"/>
    <s v="No specific size"/>
    <x v="5"/>
    <s v="United States"/>
    <x v="26"/>
    <n v="60.87"/>
    <x v="5"/>
    <x v="0"/>
  </r>
  <r>
    <s v="Corn"/>
    <x v="1"/>
    <s v="Chemicals"/>
    <x v="5"/>
    <s v="dollars per planted acre"/>
    <s v="No specific size"/>
    <x v="6"/>
    <s v="United States"/>
    <x v="0"/>
    <n v="21.86"/>
    <x v="0"/>
    <x v="0"/>
  </r>
  <r>
    <s v="Corn"/>
    <x v="1"/>
    <s v="Chemicals"/>
    <x v="5"/>
    <s v="dollars per planted acre"/>
    <s v="No specific size"/>
    <x v="6"/>
    <s v="United States"/>
    <x v="1"/>
    <n v="20.77"/>
    <x v="0"/>
    <x v="0"/>
  </r>
  <r>
    <s v="Corn"/>
    <x v="1"/>
    <s v="Chemicals"/>
    <x v="5"/>
    <s v="dollars per planted acre"/>
    <s v="No specific size"/>
    <x v="6"/>
    <s v="United States"/>
    <x v="2"/>
    <n v="20.64"/>
    <x v="0"/>
    <x v="0"/>
  </r>
  <r>
    <s v="Corn"/>
    <x v="1"/>
    <s v="Chemicals"/>
    <x v="5"/>
    <s v="dollars per planted acre"/>
    <s v="No specific size"/>
    <x v="6"/>
    <s v="United States"/>
    <x v="3"/>
    <n v="20.41"/>
    <x v="0"/>
    <x v="0"/>
  </r>
  <r>
    <s v="Corn"/>
    <x v="1"/>
    <s v="Chemicals"/>
    <x v="5"/>
    <s v="dollars per planted acre"/>
    <s v="No specific size"/>
    <x v="6"/>
    <s v="United States"/>
    <x v="4"/>
    <n v="19.84"/>
    <x v="0"/>
    <x v="0"/>
  </r>
  <r>
    <s v="Corn"/>
    <x v="1"/>
    <s v="Chemicals"/>
    <x v="5"/>
    <s v="dollars per planted acre"/>
    <s v="No specific size"/>
    <x v="6"/>
    <s v="United States"/>
    <x v="5"/>
    <n v="24.52"/>
    <x v="1"/>
    <x v="0"/>
  </r>
  <r>
    <s v="Corn"/>
    <x v="1"/>
    <s v="Chemicals"/>
    <x v="5"/>
    <s v="dollars per planted acre"/>
    <s v="No specific size"/>
    <x v="6"/>
    <s v="United States"/>
    <x v="6"/>
    <n v="24.91"/>
    <x v="1"/>
    <x v="0"/>
  </r>
  <r>
    <s v="Corn"/>
    <x v="1"/>
    <s v="Chemicals"/>
    <x v="5"/>
    <s v="dollars per planted acre"/>
    <s v="No specific size"/>
    <x v="6"/>
    <s v="United States"/>
    <x v="7"/>
    <n v="24.86"/>
    <x v="1"/>
    <x v="0"/>
  </r>
  <r>
    <s v="Corn"/>
    <x v="1"/>
    <s v="Chemicals"/>
    <x v="5"/>
    <s v="dollars per planted acre"/>
    <s v="No specific size"/>
    <x v="6"/>
    <s v="United States"/>
    <x v="8"/>
    <n v="25.24"/>
    <x v="1"/>
    <x v="0"/>
  </r>
  <r>
    <s v="Corn"/>
    <x v="1"/>
    <s v="Chemicals"/>
    <x v="5"/>
    <s v="dollars per planted acre"/>
    <s v="No specific size"/>
    <x v="6"/>
    <s v="United States"/>
    <x v="9"/>
    <n v="21.48"/>
    <x v="2"/>
    <x v="0"/>
  </r>
  <r>
    <s v="Corn"/>
    <x v="1"/>
    <s v="Chemicals"/>
    <x v="5"/>
    <s v="dollars per planted acre"/>
    <s v="No specific size"/>
    <x v="6"/>
    <s v="United States"/>
    <x v="10"/>
    <n v="22.37"/>
    <x v="2"/>
    <x v="0"/>
  </r>
  <r>
    <s v="Corn"/>
    <x v="1"/>
    <s v="Chemicals"/>
    <x v="5"/>
    <s v="dollars per planted acre"/>
    <s v="No specific size"/>
    <x v="6"/>
    <s v="United States"/>
    <x v="11"/>
    <n v="23.08"/>
    <x v="2"/>
    <x v="0"/>
  </r>
  <r>
    <s v="Corn"/>
    <x v="1"/>
    <s v="Chemicals"/>
    <x v="5"/>
    <s v="dollars per planted acre"/>
    <s v="No specific size"/>
    <x v="6"/>
    <s v="United States"/>
    <x v="12"/>
    <n v="24.06"/>
    <x v="2"/>
    <x v="0"/>
  </r>
  <r>
    <s v="Corn"/>
    <x v="1"/>
    <s v="Chemicals"/>
    <x v="5"/>
    <s v="dollars per planted acre"/>
    <s v="No specific size"/>
    <x v="6"/>
    <s v="United States"/>
    <x v="13"/>
    <n v="26.53"/>
    <x v="2"/>
    <x v="0"/>
  </r>
  <r>
    <s v="Corn"/>
    <x v="1"/>
    <s v="Chemicals"/>
    <x v="5"/>
    <s v="dollars per planted acre"/>
    <s v="No specific size"/>
    <x v="6"/>
    <s v="United States"/>
    <x v="14"/>
    <n v="35.299999999999997"/>
    <x v="3"/>
    <x v="0"/>
  </r>
  <r>
    <s v="Corn"/>
    <x v="1"/>
    <s v="Chemicals"/>
    <x v="5"/>
    <s v="dollars per planted acre"/>
    <s v="No specific size"/>
    <x v="6"/>
    <s v="United States"/>
    <x v="15"/>
    <n v="35.299999999999997"/>
    <x v="3"/>
    <x v="0"/>
  </r>
  <r>
    <s v="Corn"/>
    <x v="1"/>
    <s v="Chemicals"/>
    <x v="5"/>
    <s v="dollars per planted acre"/>
    <s v="No specific size"/>
    <x v="6"/>
    <s v="United States"/>
    <x v="16"/>
    <n v="37.08"/>
    <x v="3"/>
    <x v="0"/>
  </r>
  <r>
    <s v="Corn"/>
    <x v="1"/>
    <s v="Chemicals"/>
    <x v="5"/>
    <s v="dollars per planted acre"/>
    <s v="No specific size"/>
    <x v="6"/>
    <s v="United States"/>
    <x v="17"/>
    <n v="38.51"/>
    <x v="3"/>
    <x v="0"/>
  </r>
  <r>
    <s v="Corn"/>
    <x v="1"/>
    <s v="Chemicals"/>
    <x v="5"/>
    <s v="dollars per planted acre"/>
    <s v="No specific size"/>
    <x v="6"/>
    <s v="United States"/>
    <x v="18"/>
    <n v="39.22"/>
    <x v="3"/>
    <x v="0"/>
  </r>
  <r>
    <s v="Corn"/>
    <x v="1"/>
    <s v="Chemicals"/>
    <x v="5"/>
    <s v="dollars per planted acre"/>
    <s v="No specific size"/>
    <x v="6"/>
    <s v="United States"/>
    <x v="19"/>
    <n v="37.54"/>
    <x v="3"/>
    <x v="0"/>
  </r>
  <r>
    <s v="Corn"/>
    <x v="1"/>
    <s v="Chemicals"/>
    <x v="5"/>
    <s v="dollars per planted acre"/>
    <s v="No specific size"/>
    <x v="6"/>
    <s v="United States"/>
    <x v="20"/>
    <n v="44.49"/>
    <x v="4"/>
    <x v="0"/>
  </r>
  <r>
    <s v="Corn"/>
    <x v="1"/>
    <s v="Chemicals"/>
    <x v="5"/>
    <s v="dollars per planted acre"/>
    <s v="No specific size"/>
    <x v="6"/>
    <s v="United States"/>
    <x v="21"/>
    <n v="42.3"/>
    <x v="4"/>
    <x v="0"/>
  </r>
  <r>
    <s v="Corn"/>
    <x v="1"/>
    <s v="Chemicals"/>
    <x v="5"/>
    <s v="dollars per planted acre"/>
    <s v="No specific size"/>
    <x v="6"/>
    <s v="United States"/>
    <x v="22"/>
    <n v="41.81"/>
    <x v="4"/>
    <x v="0"/>
  </r>
  <r>
    <s v="Corn"/>
    <x v="1"/>
    <s v="Chemicals"/>
    <x v="5"/>
    <s v="dollars per planted acre"/>
    <s v="No specific size"/>
    <x v="6"/>
    <s v="United States"/>
    <x v="23"/>
    <n v="41.14"/>
    <x v="4"/>
    <x v="0"/>
  </r>
  <r>
    <s v="Corn"/>
    <x v="1"/>
    <s v="Chemicals"/>
    <x v="5"/>
    <s v="dollars per planted acre"/>
    <s v="No specific size"/>
    <x v="6"/>
    <s v="United States"/>
    <x v="24"/>
    <n v="38.94"/>
    <x v="4"/>
    <x v="0"/>
  </r>
  <r>
    <s v="Corn"/>
    <x v="1"/>
    <s v="Chemicals"/>
    <x v="5"/>
    <s v="dollars per planted acre"/>
    <s v="No specific size"/>
    <x v="6"/>
    <s v="United States"/>
    <x v="25"/>
    <n v="30.62"/>
    <x v="5"/>
    <x v="0"/>
  </r>
  <r>
    <s v="Corn"/>
    <x v="1"/>
    <s v="Chemicals"/>
    <x v="5"/>
    <s v="dollars per planted acre"/>
    <s v="No specific size"/>
    <x v="6"/>
    <s v="United States"/>
    <x v="26"/>
    <n v="46.8"/>
    <x v="5"/>
    <x v="0"/>
  </r>
  <r>
    <s v="Corn"/>
    <x v="1"/>
    <s v="Custom services ² "/>
    <x v="6"/>
    <s v="dollars per planted acre"/>
    <s v="No specific size"/>
    <x v="0"/>
    <s v="United States"/>
    <x v="0"/>
    <n v="11.3"/>
    <x v="0"/>
    <x v="2"/>
  </r>
  <r>
    <s v="Corn"/>
    <x v="1"/>
    <s v="Custom services ² "/>
    <x v="6"/>
    <s v="dollars per planted acre"/>
    <s v="No specific size"/>
    <x v="0"/>
    <s v="United States"/>
    <x v="1"/>
    <n v="11.3"/>
    <x v="0"/>
    <x v="2"/>
  </r>
  <r>
    <s v="Corn"/>
    <x v="1"/>
    <s v="Custom services ² "/>
    <x v="6"/>
    <s v="dollars per planted acre"/>
    <s v="No specific size"/>
    <x v="0"/>
    <s v="United States"/>
    <x v="2"/>
    <n v="11.29"/>
    <x v="0"/>
    <x v="2"/>
  </r>
  <r>
    <s v="Corn"/>
    <x v="1"/>
    <s v="Custom services ² "/>
    <x v="6"/>
    <s v="dollars per planted acre"/>
    <s v="No specific size"/>
    <x v="0"/>
    <s v="United States"/>
    <x v="3"/>
    <n v="11.37"/>
    <x v="0"/>
    <x v="2"/>
  </r>
  <r>
    <s v="Corn"/>
    <x v="1"/>
    <s v="Custom services ² "/>
    <x v="6"/>
    <s v="dollars per planted acre"/>
    <s v="No specific size"/>
    <x v="0"/>
    <s v="United States"/>
    <x v="4"/>
    <n v="11.48"/>
    <x v="0"/>
    <x v="2"/>
  </r>
  <r>
    <s v="Corn"/>
    <x v="1"/>
    <s v="Custom services ² "/>
    <x v="6"/>
    <s v="dollars per planted acre"/>
    <s v="No specific size"/>
    <x v="0"/>
    <s v="United States"/>
    <x v="5"/>
    <n v="10.94"/>
    <x v="1"/>
    <x v="2"/>
  </r>
  <r>
    <s v="Corn"/>
    <x v="1"/>
    <s v="Custom services ² "/>
    <x v="6"/>
    <s v="dollars per planted acre"/>
    <s v="No specific size"/>
    <x v="0"/>
    <s v="United States"/>
    <x v="6"/>
    <n v="10.79"/>
    <x v="1"/>
    <x v="2"/>
  </r>
  <r>
    <s v="Corn"/>
    <x v="1"/>
    <s v="Custom services ² "/>
    <x v="6"/>
    <s v="dollars per planted acre"/>
    <s v="No specific size"/>
    <x v="0"/>
    <s v="United States"/>
    <x v="7"/>
    <n v="11.17"/>
    <x v="1"/>
    <x v="2"/>
  </r>
  <r>
    <s v="Corn"/>
    <x v="1"/>
    <s v="Custom services ² "/>
    <x v="6"/>
    <s v="dollars per planted acre"/>
    <s v="No specific size"/>
    <x v="0"/>
    <s v="United States"/>
    <x v="8"/>
    <n v="11.55"/>
    <x v="1"/>
    <x v="2"/>
  </r>
  <r>
    <s v="Corn"/>
    <x v="1"/>
    <s v="Custom services ² "/>
    <x v="6"/>
    <s v="dollars per planted acre"/>
    <s v="No specific size"/>
    <x v="0"/>
    <s v="United States"/>
    <x v="9"/>
    <n v="9.9700000000000006"/>
    <x v="2"/>
    <x v="2"/>
  </r>
  <r>
    <s v="Corn"/>
    <x v="1"/>
    <s v="Custom services ² "/>
    <x v="6"/>
    <s v="dollars per planted acre"/>
    <s v="No specific size"/>
    <x v="0"/>
    <s v="United States"/>
    <x v="10"/>
    <n v="10.58"/>
    <x v="2"/>
    <x v="2"/>
  </r>
  <r>
    <s v="Corn"/>
    <x v="1"/>
    <s v="Custom services ² "/>
    <x v="6"/>
    <s v="dollars per planted acre"/>
    <s v="No specific size"/>
    <x v="0"/>
    <s v="United States"/>
    <x v="11"/>
    <n v="10.93"/>
    <x v="2"/>
    <x v="2"/>
  </r>
  <r>
    <s v="Corn"/>
    <x v="1"/>
    <s v="Custom services ² "/>
    <x v="6"/>
    <s v="dollars per planted acre"/>
    <s v="No specific size"/>
    <x v="0"/>
    <s v="United States"/>
    <x v="12"/>
    <n v="10.98"/>
    <x v="2"/>
    <x v="2"/>
  </r>
  <r>
    <s v="Corn"/>
    <x v="1"/>
    <s v="Custom services ² "/>
    <x v="6"/>
    <s v="dollars per planted acre"/>
    <s v="No specific size"/>
    <x v="0"/>
    <s v="United States"/>
    <x v="13"/>
    <n v="11.76"/>
    <x v="2"/>
    <x v="2"/>
  </r>
  <r>
    <s v="Corn"/>
    <x v="1"/>
    <s v="Custom services ² "/>
    <x v="6"/>
    <s v="dollars per planted acre"/>
    <s v="No specific size"/>
    <x v="0"/>
    <s v="United States"/>
    <x v="14"/>
    <n v="16.36"/>
    <x v="3"/>
    <x v="2"/>
  </r>
  <r>
    <s v="Corn"/>
    <x v="1"/>
    <s v="Custom services ² "/>
    <x v="6"/>
    <s v="dollars per planted acre"/>
    <s v="No specific size"/>
    <x v="0"/>
    <s v="United States"/>
    <x v="15"/>
    <n v="16.77"/>
    <x v="3"/>
    <x v="2"/>
  </r>
  <r>
    <s v="Corn"/>
    <x v="1"/>
    <s v="Custom services ² "/>
    <x v="6"/>
    <s v="dollars per planted acre"/>
    <s v="No specific size"/>
    <x v="0"/>
    <s v="United States"/>
    <x v="16"/>
    <n v="17.07"/>
    <x v="3"/>
    <x v="2"/>
  </r>
  <r>
    <s v="Corn"/>
    <x v="1"/>
    <s v="Custom services ² "/>
    <x v="6"/>
    <s v="dollars per planted acre"/>
    <s v="No specific size"/>
    <x v="0"/>
    <s v="United States"/>
    <x v="17"/>
    <n v="17.77"/>
    <x v="3"/>
    <x v="2"/>
  </r>
  <r>
    <s v="Corn"/>
    <x v="1"/>
    <s v="Custom services ² "/>
    <x v="6"/>
    <s v="dollars per planted acre"/>
    <s v="No specific size"/>
    <x v="0"/>
    <s v="United States"/>
    <x v="18"/>
    <n v="18.239999999999998"/>
    <x v="3"/>
    <x v="2"/>
  </r>
  <r>
    <s v="Corn"/>
    <x v="1"/>
    <s v="Custom services ² "/>
    <x v="6"/>
    <s v="dollars per planted acre"/>
    <s v="No specific size"/>
    <x v="0"/>
    <s v="United States"/>
    <x v="19"/>
    <n v="19.04"/>
    <x v="3"/>
    <x v="2"/>
  </r>
  <r>
    <s v="Corn"/>
    <x v="1"/>
    <s v="Custom services ² "/>
    <x v="6"/>
    <s v="dollars per planted acre"/>
    <s v="No specific size"/>
    <x v="0"/>
    <s v="United States"/>
    <x v="20"/>
    <n v="22.69"/>
    <x v="4"/>
    <x v="2"/>
  </r>
  <r>
    <s v="Corn"/>
    <x v="1"/>
    <s v="Custom services ² "/>
    <x v="6"/>
    <s v="dollars per planted acre"/>
    <s v="No specific size"/>
    <x v="0"/>
    <s v="United States"/>
    <x v="21"/>
    <n v="22.05"/>
    <x v="4"/>
    <x v="2"/>
  </r>
  <r>
    <s v="Corn"/>
    <x v="1"/>
    <s v="Custom services ² "/>
    <x v="6"/>
    <s v="dollars per planted acre"/>
    <s v="No specific size"/>
    <x v="0"/>
    <s v="United States"/>
    <x v="22"/>
    <n v="22.48"/>
    <x v="4"/>
    <x v="2"/>
  </r>
  <r>
    <s v="Corn"/>
    <x v="1"/>
    <s v="Custom services ² "/>
    <x v="6"/>
    <s v="dollars per planted acre"/>
    <s v="No specific size"/>
    <x v="0"/>
    <s v="United States"/>
    <x v="23"/>
    <n v="22.74"/>
    <x v="4"/>
    <x v="2"/>
  </r>
  <r>
    <s v="Corn"/>
    <x v="1"/>
    <s v="Custom services ² "/>
    <x v="6"/>
    <s v="dollars per planted acre"/>
    <s v="No specific size"/>
    <x v="0"/>
    <s v="United States"/>
    <x v="24"/>
    <n v="22.94"/>
    <x v="4"/>
    <x v="2"/>
  </r>
  <r>
    <s v="Corn"/>
    <x v="1"/>
    <s v="Custom services ² "/>
    <x v="6"/>
    <s v="dollars per planted acre"/>
    <s v="No specific size"/>
    <x v="0"/>
    <s v="United States"/>
    <x v="25"/>
    <n v="29.34"/>
    <x v="5"/>
    <x v="2"/>
  </r>
  <r>
    <s v="Corn"/>
    <x v="1"/>
    <s v="Custom services ² "/>
    <x v="6"/>
    <s v="dollars per planted acre"/>
    <s v="No specific size"/>
    <x v="0"/>
    <s v="United States"/>
    <x v="26"/>
    <n v="33.229999999999997"/>
    <x v="5"/>
    <x v="2"/>
  </r>
  <r>
    <s v="Corn"/>
    <x v="1"/>
    <s v="Custom services ² "/>
    <x v="6"/>
    <s v="dollars per planted acre"/>
    <s v="No specific size"/>
    <x v="1"/>
    <s v="United States"/>
    <x v="0"/>
    <n v="10.75"/>
    <x v="0"/>
    <x v="2"/>
  </r>
  <r>
    <s v="Corn"/>
    <x v="1"/>
    <s v="Custom services ² "/>
    <x v="6"/>
    <s v="dollars per planted acre"/>
    <s v="No specific size"/>
    <x v="1"/>
    <s v="United States"/>
    <x v="1"/>
    <n v="10.58"/>
    <x v="0"/>
    <x v="2"/>
  </r>
  <r>
    <s v="Corn"/>
    <x v="1"/>
    <s v="Custom services ² "/>
    <x v="6"/>
    <s v="dollars per planted acre"/>
    <s v="No specific size"/>
    <x v="1"/>
    <s v="United States"/>
    <x v="2"/>
    <n v="10.7"/>
    <x v="0"/>
    <x v="2"/>
  </r>
  <r>
    <s v="Corn"/>
    <x v="1"/>
    <s v="Custom services ² "/>
    <x v="6"/>
    <s v="dollars per planted acre"/>
    <s v="No specific size"/>
    <x v="1"/>
    <s v="United States"/>
    <x v="3"/>
    <n v="10.73"/>
    <x v="0"/>
    <x v="2"/>
  </r>
  <r>
    <s v="Corn"/>
    <x v="1"/>
    <s v="Custom services ² "/>
    <x v="6"/>
    <s v="dollars per planted acre"/>
    <s v="No specific size"/>
    <x v="1"/>
    <s v="United States"/>
    <x v="4"/>
    <n v="10.96"/>
    <x v="0"/>
    <x v="2"/>
  </r>
  <r>
    <s v="Corn"/>
    <x v="1"/>
    <s v="Custom services ² "/>
    <x v="6"/>
    <s v="dollars per planted acre"/>
    <s v="No specific size"/>
    <x v="1"/>
    <s v="United States"/>
    <x v="5"/>
    <n v="9.77"/>
    <x v="1"/>
    <x v="2"/>
  </r>
  <r>
    <s v="Corn"/>
    <x v="1"/>
    <s v="Custom services ² "/>
    <x v="6"/>
    <s v="dollars per planted acre"/>
    <s v="No specific size"/>
    <x v="1"/>
    <s v="United States"/>
    <x v="6"/>
    <n v="9.69"/>
    <x v="1"/>
    <x v="2"/>
  </r>
  <r>
    <s v="Corn"/>
    <x v="1"/>
    <s v="Custom services ² "/>
    <x v="6"/>
    <s v="dollars per planted acre"/>
    <s v="No specific size"/>
    <x v="1"/>
    <s v="United States"/>
    <x v="7"/>
    <n v="10.09"/>
    <x v="1"/>
    <x v="2"/>
  </r>
  <r>
    <s v="Corn"/>
    <x v="1"/>
    <s v="Custom services ² "/>
    <x v="6"/>
    <s v="dollars per planted acre"/>
    <s v="No specific size"/>
    <x v="1"/>
    <s v="United States"/>
    <x v="8"/>
    <n v="10.53"/>
    <x v="1"/>
    <x v="2"/>
  </r>
  <r>
    <s v="Corn"/>
    <x v="1"/>
    <s v="Custom services ² "/>
    <x v="6"/>
    <s v="dollars per planted acre"/>
    <s v="No specific size"/>
    <x v="1"/>
    <s v="United States"/>
    <x v="9"/>
    <n v="8.99"/>
    <x v="2"/>
    <x v="2"/>
  </r>
  <r>
    <s v="Corn"/>
    <x v="1"/>
    <s v="Custom services ² "/>
    <x v="6"/>
    <s v="dollars per planted acre"/>
    <s v="No specific size"/>
    <x v="1"/>
    <s v="United States"/>
    <x v="10"/>
    <n v="9.4"/>
    <x v="2"/>
    <x v="2"/>
  </r>
  <r>
    <s v="Corn"/>
    <x v="1"/>
    <s v="Custom services ² "/>
    <x v="6"/>
    <s v="dollars per planted acre"/>
    <s v="No specific size"/>
    <x v="1"/>
    <s v="United States"/>
    <x v="11"/>
    <n v="9.8000000000000007"/>
    <x v="2"/>
    <x v="2"/>
  </r>
  <r>
    <s v="Corn"/>
    <x v="1"/>
    <s v="Custom services ² "/>
    <x v="6"/>
    <s v="dollars per planted acre"/>
    <s v="No specific size"/>
    <x v="1"/>
    <s v="United States"/>
    <x v="12"/>
    <n v="9.8000000000000007"/>
    <x v="2"/>
    <x v="2"/>
  </r>
  <r>
    <s v="Corn"/>
    <x v="1"/>
    <s v="Custom services ² "/>
    <x v="6"/>
    <s v="dollars per planted acre"/>
    <s v="No specific size"/>
    <x v="1"/>
    <s v="United States"/>
    <x v="13"/>
    <n v="10.47"/>
    <x v="2"/>
    <x v="2"/>
  </r>
  <r>
    <s v="Corn"/>
    <x v="1"/>
    <s v="Custom services ² "/>
    <x v="6"/>
    <s v="dollars per planted acre"/>
    <s v="No specific size"/>
    <x v="1"/>
    <s v="United States"/>
    <x v="14"/>
    <n v="15.25"/>
    <x v="3"/>
    <x v="2"/>
  </r>
  <r>
    <s v="Corn"/>
    <x v="1"/>
    <s v="Custom services ² "/>
    <x v="6"/>
    <s v="dollars per planted acre"/>
    <s v="No specific size"/>
    <x v="1"/>
    <s v="United States"/>
    <x v="15"/>
    <n v="15.53"/>
    <x v="3"/>
    <x v="2"/>
  </r>
  <r>
    <s v="Corn"/>
    <x v="1"/>
    <s v="Custom services ² "/>
    <x v="6"/>
    <s v="dollars per planted acre"/>
    <s v="No specific size"/>
    <x v="1"/>
    <s v="United States"/>
    <x v="16"/>
    <n v="15.84"/>
    <x v="3"/>
    <x v="2"/>
  </r>
  <r>
    <s v="Corn"/>
    <x v="1"/>
    <s v="Custom services ² "/>
    <x v="6"/>
    <s v="dollars per planted acre"/>
    <s v="No specific size"/>
    <x v="1"/>
    <s v="United States"/>
    <x v="17"/>
    <n v="16.47"/>
    <x v="3"/>
    <x v="2"/>
  </r>
  <r>
    <s v="Corn"/>
    <x v="1"/>
    <s v="Custom services ² "/>
    <x v="6"/>
    <s v="dollars per planted acre"/>
    <s v="No specific size"/>
    <x v="1"/>
    <s v="United States"/>
    <x v="18"/>
    <n v="16.93"/>
    <x v="3"/>
    <x v="2"/>
  </r>
  <r>
    <s v="Corn"/>
    <x v="1"/>
    <s v="Custom services ² "/>
    <x v="6"/>
    <s v="dollars per planted acre"/>
    <s v="No specific size"/>
    <x v="1"/>
    <s v="United States"/>
    <x v="19"/>
    <n v="17.66"/>
    <x v="3"/>
    <x v="2"/>
  </r>
  <r>
    <s v="Corn"/>
    <x v="1"/>
    <s v="Custom services ² "/>
    <x v="6"/>
    <s v="dollars per planted acre"/>
    <s v="No specific size"/>
    <x v="1"/>
    <s v="United States"/>
    <x v="20"/>
    <n v="23.24"/>
    <x v="4"/>
    <x v="2"/>
  </r>
  <r>
    <s v="Corn"/>
    <x v="1"/>
    <s v="Custom services ² "/>
    <x v="6"/>
    <s v="dollars per planted acre"/>
    <s v="No specific size"/>
    <x v="1"/>
    <s v="United States"/>
    <x v="21"/>
    <n v="22.59"/>
    <x v="4"/>
    <x v="2"/>
  </r>
  <r>
    <s v="Corn"/>
    <x v="1"/>
    <s v="Custom services ² "/>
    <x v="6"/>
    <s v="dollars per planted acre"/>
    <s v="No specific size"/>
    <x v="1"/>
    <s v="United States"/>
    <x v="22"/>
    <n v="23.02"/>
    <x v="4"/>
    <x v="2"/>
  </r>
  <r>
    <s v="Corn"/>
    <x v="1"/>
    <s v="Custom services ² "/>
    <x v="6"/>
    <s v="dollars per planted acre"/>
    <s v="No specific size"/>
    <x v="1"/>
    <s v="United States"/>
    <x v="23"/>
    <n v="23.48"/>
    <x v="4"/>
    <x v="2"/>
  </r>
  <r>
    <s v="Corn"/>
    <x v="1"/>
    <s v="Custom services ² "/>
    <x v="6"/>
    <s v="dollars per planted acre"/>
    <s v="No specific size"/>
    <x v="1"/>
    <s v="United States"/>
    <x v="24"/>
    <n v="23.45"/>
    <x v="4"/>
    <x v="2"/>
  </r>
  <r>
    <s v="Corn"/>
    <x v="1"/>
    <s v="Custom services ² "/>
    <x v="6"/>
    <s v="dollars per planted acre"/>
    <s v="No specific size"/>
    <x v="1"/>
    <s v="United States"/>
    <x v="25"/>
    <n v="30.08"/>
    <x v="5"/>
    <x v="2"/>
  </r>
  <r>
    <s v="Corn"/>
    <x v="1"/>
    <s v="Custom services ² "/>
    <x v="6"/>
    <s v="dollars per planted acre"/>
    <s v="No specific size"/>
    <x v="1"/>
    <s v="United States"/>
    <x v="26"/>
    <n v="33.880000000000003"/>
    <x v="5"/>
    <x v="2"/>
  </r>
  <r>
    <s v="Corn"/>
    <x v="1"/>
    <s v="Custom services ² "/>
    <x v="6"/>
    <s v="dollars per planted acre"/>
    <s v="No specific size"/>
    <x v="2"/>
    <s v="United States"/>
    <x v="0"/>
    <n v="9.33"/>
    <x v="0"/>
    <x v="2"/>
  </r>
  <r>
    <s v="Corn"/>
    <x v="1"/>
    <s v="Custom services ² "/>
    <x v="6"/>
    <s v="dollars per planted acre"/>
    <s v="No specific size"/>
    <x v="2"/>
    <s v="United States"/>
    <x v="1"/>
    <n v="9.8800000000000008"/>
    <x v="0"/>
    <x v="2"/>
  </r>
  <r>
    <s v="Corn"/>
    <x v="1"/>
    <s v="Custom services ² "/>
    <x v="6"/>
    <s v="dollars per planted acre"/>
    <s v="No specific size"/>
    <x v="2"/>
    <s v="United States"/>
    <x v="2"/>
    <n v="9.76"/>
    <x v="0"/>
    <x v="2"/>
  </r>
  <r>
    <s v="Corn"/>
    <x v="1"/>
    <s v="Custom services ² "/>
    <x v="6"/>
    <s v="dollars per planted acre"/>
    <s v="No specific size"/>
    <x v="2"/>
    <s v="United States"/>
    <x v="3"/>
    <n v="9.9700000000000006"/>
    <x v="0"/>
    <x v="2"/>
  </r>
  <r>
    <s v="Corn"/>
    <x v="1"/>
    <s v="Custom services ² "/>
    <x v="6"/>
    <s v="dollars per planted acre"/>
    <s v="No specific size"/>
    <x v="2"/>
    <s v="United States"/>
    <x v="4"/>
    <n v="9.84"/>
    <x v="0"/>
    <x v="2"/>
  </r>
  <r>
    <s v="Corn"/>
    <x v="1"/>
    <s v="Custom services ² "/>
    <x v="6"/>
    <s v="dollars per planted acre"/>
    <s v="No specific size"/>
    <x v="2"/>
    <s v="United States"/>
    <x v="5"/>
    <n v="11.08"/>
    <x v="1"/>
    <x v="2"/>
  </r>
  <r>
    <s v="Corn"/>
    <x v="1"/>
    <s v="Custom services ² "/>
    <x v="6"/>
    <s v="dollars per planted acre"/>
    <s v="No specific size"/>
    <x v="2"/>
    <s v="United States"/>
    <x v="6"/>
    <n v="11.47"/>
    <x v="1"/>
    <x v="2"/>
  </r>
  <r>
    <s v="Corn"/>
    <x v="1"/>
    <s v="Custom services ² "/>
    <x v="6"/>
    <s v="dollars per planted acre"/>
    <s v="No specific size"/>
    <x v="2"/>
    <s v="United States"/>
    <x v="7"/>
    <n v="12.09"/>
    <x v="1"/>
    <x v="2"/>
  </r>
  <r>
    <s v="Corn"/>
    <x v="1"/>
    <s v="Custom services ² "/>
    <x v="6"/>
    <s v="dollars per planted acre"/>
    <s v="No specific size"/>
    <x v="2"/>
    <s v="United States"/>
    <x v="8"/>
    <n v="12.43"/>
    <x v="1"/>
    <x v="2"/>
  </r>
  <r>
    <s v="Corn"/>
    <x v="1"/>
    <s v="Custom services ² "/>
    <x v="6"/>
    <s v="dollars per planted acre"/>
    <s v="No specific size"/>
    <x v="2"/>
    <s v="United States"/>
    <x v="9"/>
    <n v="12.46"/>
    <x v="2"/>
    <x v="2"/>
  </r>
  <r>
    <s v="Corn"/>
    <x v="1"/>
    <s v="Custom services ² "/>
    <x v="6"/>
    <s v="dollars per planted acre"/>
    <s v="No specific size"/>
    <x v="2"/>
    <s v="United States"/>
    <x v="10"/>
    <n v="13.03"/>
    <x v="2"/>
    <x v="2"/>
  </r>
  <r>
    <s v="Corn"/>
    <x v="1"/>
    <s v="Custom services ² "/>
    <x v="6"/>
    <s v="dollars per planted acre"/>
    <s v="No specific size"/>
    <x v="2"/>
    <s v="United States"/>
    <x v="11"/>
    <n v="13.59"/>
    <x v="2"/>
    <x v="2"/>
  </r>
  <r>
    <s v="Corn"/>
    <x v="1"/>
    <s v="Custom services ² "/>
    <x v="6"/>
    <s v="dollars per planted acre"/>
    <s v="No specific size"/>
    <x v="2"/>
    <s v="United States"/>
    <x v="12"/>
    <n v="13.59"/>
    <x v="2"/>
    <x v="2"/>
  </r>
  <r>
    <s v="Corn"/>
    <x v="1"/>
    <s v="Custom services ² "/>
    <x v="6"/>
    <s v="dollars per planted acre"/>
    <s v="No specific size"/>
    <x v="2"/>
    <s v="United States"/>
    <x v="13"/>
    <n v="14.52"/>
    <x v="2"/>
    <x v="2"/>
  </r>
  <r>
    <s v="Corn"/>
    <x v="1"/>
    <s v="Custom services ² "/>
    <x v="6"/>
    <s v="dollars per planted acre"/>
    <s v="No specific size"/>
    <x v="2"/>
    <s v="United States"/>
    <x v="14"/>
    <n v="20.27"/>
    <x v="3"/>
    <x v="2"/>
  </r>
  <r>
    <s v="Corn"/>
    <x v="1"/>
    <s v="Custom services ² "/>
    <x v="6"/>
    <s v="dollars per planted acre"/>
    <s v="No specific size"/>
    <x v="2"/>
    <s v="United States"/>
    <x v="15"/>
    <n v="20.65"/>
    <x v="3"/>
    <x v="2"/>
  </r>
  <r>
    <s v="Corn"/>
    <x v="1"/>
    <s v="Custom services ² "/>
    <x v="6"/>
    <s v="dollars per planted acre"/>
    <s v="No specific size"/>
    <x v="2"/>
    <s v="United States"/>
    <x v="16"/>
    <n v="21.06"/>
    <x v="3"/>
    <x v="2"/>
  </r>
  <r>
    <s v="Corn"/>
    <x v="1"/>
    <s v="Custom services ² "/>
    <x v="6"/>
    <s v="dollars per planted acre"/>
    <s v="No specific size"/>
    <x v="2"/>
    <s v="United States"/>
    <x v="17"/>
    <n v="21.89"/>
    <x v="3"/>
    <x v="2"/>
  </r>
  <r>
    <s v="Corn"/>
    <x v="1"/>
    <s v="Custom services ² "/>
    <x v="6"/>
    <s v="dollars per planted acre"/>
    <s v="No specific size"/>
    <x v="2"/>
    <s v="United States"/>
    <x v="18"/>
    <n v="22.51"/>
    <x v="3"/>
    <x v="2"/>
  </r>
  <r>
    <s v="Corn"/>
    <x v="1"/>
    <s v="Custom services ² "/>
    <x v="6"/>
    <s v="dollars per planted acre"/>
    <s v="No specific size"/>
    <x v="2"/>
    <s v="United States"/>
    <x v="19"/>
    <n v="23.48"/>
    <x v="3"/>
    <x v="2"/>
  </r>
  <r>
    <s v="Corn"/>
    <x v="1"/>
    <s v="Custom services ² "/>
    <x v="6"/>
    <s v="dollars per planted acre"/>
    <s v="No specific size"/>
    <x v="2"/>
    <s v="United States"/>
    <x v="20"/>
    <n v="29.04"/>
    <x v="4"/>
    <x v="2"/>
  </r>
  <r>
    <s v="Corn"/>
    <x v="1"/>
    <s v="Custom services ² "/>
    <x v="6"/>
    <s v="dollars per planted acre"/>
    <s v="No specific size"/>
    <x v="2"/>
    <s v="United States"/>
    <x v="21"/>
    <n v="28.31"/>
    <x v="4"/>
    <x v="2"/>
  </r>
  <r>
    <s v="Corn"/>
    <x v="1"/>
    <s v="Custom services ² "/>
    <x v="6"/>
    <s v="dollars per planted acre"/>
    <s v="No specific size"/>
    <x v="2"/>
    <s v="United States"/>
    <x v="22"/>
    <n v="28.79"/>
    <x v="4"/>
    <x v="2"/>
  </r>
  <r>
    <s v="Corn"/>
    <x v="1"/>
    <s v="Custom services ² "/>
    <x v="6"/>
    <s v="dollars per planted acre"/>
    <s v="No specific size"/>
    <x v="2"/>
    <s v="United States"/>
    <x v="23"/>
    <n v="29.62"/>
    <x v="4"/>
    <x v="2"/>
  </r>
  <r>
    <s v="Corn"/>
    <x v="1"/>
    <s v="Custom services ² "/>
    <x v="6"/>
    <s v="dollars per planted acre"/>
    <s v="No specific size"/>
    <x v="2"/>
    <s v="United States"/>
    <x v="24"/>
    <n v="29.3"/>
    <x v="4"/>
    <x v="2"/>
  </r>
  <r>
    <s v="Corn"/>
    <x v="1"/>
    <s v="Custom services ² "/>
    <x v="6"/>
    <s v="dollars per planted acre"/>
    <s v="No specific size"/>
    <x v="2"/>
    <s v="United States"/>
    <x v="25"/>
    <n v="32.85"/>
    <x v="5"/>
    <x v="2"/>
  </r>
  <r>
    <s v="Corn"/>
    <x v="1"/>
    <s v="Custom services ² "/>
    <x v="6"/>
    <s v="dollars per planted acre"/>
    <s v="No specific size"/>
    <x v="2"/>
    <s v="United States"/>
    <x v="26"/>
    <n v="37.159999999999997"/>
    <x v="5"/>
    <x v="2"/>
  </r>
  <r>
    <s v="Corn"/>
    <x v="1"/>
    <s v="Custom services ² "/>
    <x v="6"/>
    <s v="dollars per planted acre"/>
    <s v="No specific size"/>
    <x v="3"/>
    <s v="United States"/>
    <x v="0"/>
    <n v="20.98"/>
    <x v="0"/>
    <x v="2"/>
  </r>
  <r>
    <s v="Corn"/>
    <x v="1"/>
    <s v="Custom services ² "/>
    <x v="6"/>
    <s v="dollars per planted acre"/>
    <s v="No specific size"/>
    <x v="3"/>
    <s v="United States"/>
    <x v="1"/>
    <n v="21.34"/>
    <x v="0"/>
    <x v="2"/>
  </r>
  <r>
    <s v="Corn"/>
    <x v="1"/>
    <s v="Custom services ² "/>
    <x v="6"/>
    <s v="dollars per planted acre"/>
    <s v="No specific size"/>
    <x v="3"/>
    <s v="United States"/>
    <x v="2"/>
    <n v="21.49"/>
    <x v="0"/>
    <x v="2"/>
  </r>
  <r>
    <s v="Corn"/>
    <x v="1"/>
    <s v="Custom services ² "/>
    <x v="6"/>
    <s v="dollars per planted acre"/>
    <s v="No specific size"/>
    <x v="3"/>
    <s v="United States"/>
    <x v="3"/>
    <n v="21.6"/>
    <x v="0"/>
    <x v="2"/>
  </r>
  <r>
    <s v="Corn"/>
    <x v="1"/>
    <s v="Custom services ² "/>
    <x v="6"/>
    <s v="dollars per planted acre"/>
    <s v="No specific size"/>
    <x v="3"/>
    <s v="United States"/>
    <x v="4"/>
    <n v="20.64"/>
    <x v="0"/>
    <x v="2"/>
  </r>
  <r>
    <s v="Corn"/>
    <x v="1"/>
    <s v="Custom services ² "/>
    <x v="6"/>
    <s v="dollars per planted acre"/>
    <s v="No specific size"/>
    <x v="3"/>
    <s v="United States"/>
    <x v="5"/>
    <n v="10.85"/>
    <x v="1"/>
    <x v="2"/>
  </r>
  <r>
    <s v="Corn"/>
    <x v="1"/>
    <s v="Custom services ² "/>
    <x v="6"/>
    <s v="dollars per planted acre"/>
    <s v="No specific size"/>
    <x v="3"/>
    <s v="United States"/>
    <x v="6"/>
    <n v="10.38"/>
    <x v="1"/>
    <x v="2"/>
  </r>
  <r>
    <s v="Corn"/>
    <x v="1"/>
    <s v="Custom services ² "/>
    <x v="6"/>
    <s v="dollars per planted acre"/>
    <s v="No specific size"/>
    <x v="3"/>
    <s v="United States"/>
    <x v="7"/>
    <n v="10.72"/>
    <x v="1"/>
    <x v="2"/>
  </r>
  <r>
    <s v="Corn"/>
    <x v="1"/>
    <s v="Custom services ² "/>
    <x v="6"/>
    <s v="dollars per planted acre"/>
    <s v="No specific size"/>
    <x v="3"/>
    <s v="United States"/>
    <x v="8"/>
    <n v="10.5"/>
    <x v="1"/>
    <x v="2"/>
  </r>
  <r>
    <s v="Corn"/>
    <x v="1"/>
    <s v="Custom services ² "/>
    <x v="6"/>
    <s v="dollars per planted acre"/>
    <s v="No specific size"/>
    <x v="3"/>
    <s v="United States"/>
    <x v="9"/>
    <n v="9.16"/>
    <x v="2"/>
    <x v="2"/>
  </r>
  <r>
    <s v="Corn"/>
    <x v="1"/>
    <s v="Custom services ² "/>
    <x v="6"/>
    <s v="dollars per planted acre"/>
    <s v="No specific size"/>
    <x v="3"/>
    <s v="United States"/>
    <x v="10"/>
    <n v="9.58"/>
    <x v="2"/>
    <x v="2"/>
  </r>
  <r>
    <s v="Corn"/>
    <x v="1"/>
    <s v="Custom services ² "/>
    <x v="6"/>
    <s v="dollars per planted acre"/>
    <s v="No specific size"/>
    <x v="3"/>
    <s v="United States"/>
    <x v="11"/>
    <n v="9.99"/>
    <x v="2"/>
    <x v="2"/>
  </r>
  <r>
    <s v="Corn"/>
    <x v="1"/>
    <s v="Custom services ² "/>
    <x v="6"/>
    <s v="dollars per planted acre"/>
    <s v="No specific size"/>
    <x v="3"/>
    <s v="United States"/>
    <x v="12"/>
    <n v="9.99"/>
    <x v="2"/>
    <x v="2"/>
  </r>
  <r>
    <s v="Corn"/>
    <x v="1"/>
    <s v="Custom services ² "/>
    <x v="6"/>
    <s v="dollars per planted acre"/>
    <s v="No specific size"/>
    <x v="3"/>
    <s v="United States"/>
    <x v="13"/>
    <n v="10.67"/>
    <x v="2"/>
    <x v="2"/>
  </r>
  <r>
    <s v="Corn"/>
    <x v="1"/>
    <s v="Custom services ² "/>
    <x v="6"/>
    <s v="dollars per planted acre"/>
    <s v="No specific size"/>
    <x v="3"/>
    <s v="United States"/>
    <x v="14"/>
    <n v="16.16"/>
    <x v="3"/>
    <x v="2"/>
  </r>
  <r>
    <s v="Corn"/>
    <x v="1"/>
    <s v="Custom services ² "/>
    <x v="6"/>
    <s v="dollars per planted acre"/>
    <s v="No specific size"/>
    <x v="3"/>
    <s v="United States"/>
    <x v="15"/>
    <n v="16.46"/>
    <x v="3"/>
    <x v="2"/>
  </r>
  <r>
    <s v="Corn"/>
    <x v="1"/>
    <s v="Custom services ² "/>
    <x v="6"/>
    <s v="dollars per planted acre"/>
    <s v="No specific size"/>
    <x v="3"/>
    <s v="United States"/>
    <x v="16"/>
    <n v="16.79"/>
    <x v="3"/>
    <x v="2"/>
  </r>
  <r>
    <s v="Corn"/>
    <x v="1"/>
    <s v="Custom services ² "/>
    <x v="6"/>
    <s v="dollars per planted acre"/>
    <s v="No specific size"/>
    <x v="3"/>
    <s v="United States"/>
    <x v="17"/>
    <n v="17.45"/>
    <x v="3"/>
    <x v="2"/>
  </r>
  <r>
    <s v="Corn"/>
    <x v="1"/>
    <s v="Custom services ² "/>
    <x v="6"/>
    <s v="dollars per planted acre"/>
    <s v="No specific size"/>
    <x v="3"/>
    <s v="United States"/>
    <x v="18"/>
    <n v="17.940000000000001"/>
    <x v="3"/>
    <x v="2"/>
  </r>
  <r>
    <s v="Corn"/>
    <x v="1"/>
    <s v="Custom services ² "/>
    <x v="6"/>
    <s v="dollars per planted acre"/>
    <s v="No specific size"/>
    <x v="3"/>
    <s v="United States"/>
    <x v="19"/>
    <n v="18.72"/>
    <x v="3"/>
    <x v="2"/>
  </r>
  <r>
    <s v="Corn"/>
    <x v="1"/>
    <s v="Custom services ² "/>
    <x v="6"/>
    <s v="dollars per planted acre"/>
    <s v="No specific size"/>
    <x v="3"/>
    <s v="United States"/>
    <x v="20"/>
    <n v="21.48"/>
    <x v="4"/>
    <x v="2"/>
  </r>
  <r>
    <s v="Corn"/>
    <x v="1"/>
    <s v="Custom services ² "/>
    <x v="6"/>
    <s v="dollars per planted acre"/>
    <s v="No specific size"/>
    <x v="3"/>
    <s v="United States"/>
    <x v="21"/>
    <n v="21.01"/>
    <x v="4"/>
    <x v="2"/>
  </r>
  <r>
    <s v="Corn"/>
    <x v="1"/>
    <s v="Custom services ² "/>
    <x v="6"/>
    <s v="dollars per planted acre"/>
    <s v="No specific size"/>
    <x v="3"/>
    <s v="United States"/>
    <x v="22"/>
    <n v="21.52"/>
    <x v="4"/>
    <x v="2"/>
  </r>
  <r>
    <s v="Corn"/>
    <x v="1"/>
    <s v="Custom services ² "/>
    <x v="6"/>
    <s v="dollars per planted acre"/>
    <s v="No specific size"/>
    <x v="3"/>
    <s v="United States"/>
    <x v="23"/>
    <n v="21.19"/>
    <x v="4"/>
    <x v="2"/>
  </r>
  <r>
    <s v="Corn"/>
    <x v="1"/>
    <s v="Custom services ² "/>
    <x v="6"/>
    <s v="dollars per planted acre"/>
    <s v="No specific size"/>
    <x v="3"/>
    <s v="United States"/>
    <x v="24"/>
    <n v="23.3"/>
    <x v="4"/>
    <x v="2"/>
  </r>
  <r>
    <s v="Corn"/>
    <x v="1"/>
    <s v="Custom services ² "/>
    <x v="6"/>
    <s v="dollars per planted acre"/>
    <s v="No specific size"/>
    <x v="3"/>
    <s v="United States"/>
    <x v="25"/>
    <n v="31.34"/>
    <x v="5"/>
    <x v="2"/>
  </r>
  <r>
    <s v="Corn"/>
    <x v="1"/>
    <s v="Custom services ² "/>
    <x v="6"/>
    <s v="dollars per planted acre"/>
    <s v="No specific size"/>
    <x v="3"/>
    <s v="United States"/>
    <x v="26"/>
    <n v="37.71"/>
    <x v="5"/>
    <x v="2"/>
  </r>
  <r>
    <s v="Corn"/>
    <x v="1"/>
    <s v="Custom services ² "/>
    <x v="6"/>
    <s v="dollars per planted acre"/>
    <s v="No specific size"/>
    <x v="4"/>
    <s v="United States"/>
    <x v="0"/>
    <n v="14.28"/>
    <x v="0"/>
    <x v="2"/>
  </r>
  <r>
    <s v="Corn"/>
    <x v="1"/>
    <s v="Custom services ² "/>
    <x v="6"/>
    <s v="dollars per planted acre"/>
    <s v="No specific size"/>
    <x v="4"/>
    <s v="United States"/>
    <x v="1"/>
    <n v="14.27"/>
    <x v="0"/>
    <x v="2"/>
  </r>
  <r>
    <s v="Corn"/>
    <x v="1"/>
    <s v="Custom services ² "/>
    <x v="6"/>
    <s v="dollars per planted acre"/>
    <s v="No specific size"/>
    <x v="4"/>
    <s v="United States"/>
    <x v="2"/>
    <n v="13.82"/>
    <x v="0"/>
    <x v="2"/>
  </r>
  <r>
    <s v="Corn"/>
    <x v="1"/>
    <s v="Custom services ² "/>
    <x v="6"/>
    <s v="dollars per planted acre"/>
    <s v="No specific size"/>
    <x v="4"/>
    <s v="United States"/>
    <x v="3"/>
    <n v="14.06"/>
    <x v="0"/>
    <x v="2"/>
  </r>
  <r>
    <s v="Corn"/>
    <x v="1"/>
    <s v="Custom services ² "/>
    <x v="6"/>
    <s v="dollars per planted acre"/>
    <s v="No specific size"/>
    <x v="4"/>
    <s v="United States"/>
    <x v="4"/>
    <n v="13.85"/>
    <x v="0"/>
    <x v="2"/>
  </r>
  <r>
    <s v="Corn"/>
    <x v="1"/>
    <s v="Custom services ² "/>
    <x v="6"/>
    <s v="dollars per planted acre"/>
    <s v="No specific size"/>
    <x v="4"/>
    <s v="United States"/>
    <x v="5"/>
    <n v="16.39"/>
    <x v="1"/>
    <x v="2"/>
  </r>
  <r>
    <s v="Corn"/>
    <x v="1"/>
    <s v="Custom services ² "/>
    <x v="6"/>
    <s v="dollars per planted acre"/>
    <s v="No specific size"/>
    <x v="4"/>
    <s v="United States"/>
    <x v="6"/>
    <n v="15.72"/>
    <x v="1"/>
    <x v="2"/>
  </r>
  <r>
    <s v="Corn"/>
    <x v="1"/>
    <s v="Custom services ² "/>
    <x v="6"/>
    <s v="dollars per planted acre"/>
    <s v="No specific size"/>
    <x v="4"/>
    <s v="United States"/>
    <x v="7"/>
    <n v="16.16"/>
    <x v="1"/>
    <x v="2"/>
  </r>
  <r>
    <s v="Corn"/>
    <x v="1"/>
    <s v="Custom services ² "/>
    <x v="6"/>
    <s v="dollars per planted acre"/>
    <s v="No specific size"/>
    <x v="4"/>
    <s v="United States"/>
    <x v="8"/>
    <n v="16.66"/>
    <x v="1"/>
    <x v="2"/>
  </r>
  <r>
    <s v="Corn"/>
    <x v="1"/>
    <s v="Custom services ² "/>
    <x v="6"/>
    <s v="dollars per planted acre"/>
    <s v="No specific size"/>
    <x v="4"/>
    <s v="United States"/>
    <x v="9"/>
    <n v="14.1"/>
    <x v="2"/>
    <x v="2"/>
  </r>
  <r>
    <s v="Corn"/>
    <x v="1"/>
    <s v="Custom services ² "/>
    <x v="6"/>
    <s v="dollars per planted acre"/>
    <s v="No specific size"/>
    <x v="4"/>
    <s v="United States"/>
    <x v="10"/>
    <n v="14.74"/>
    <x v="2"/>
    <x v="2"/>
  </r>
  <r>
    <s v="Corn"/>
    <x v="1"/>
    <s v="Custom services ² "/>
    <x v="6"/>
    <s v="dollars per planted acre"/>
    <s v="No specific size"/>
    <x v="4"/>
    <s v="United States"/>
    <x v="11"/>
    <n v="14.74"/>
    <x v="2"/>
    <x v="2"/>
  </r>
  <r>
    <s v="Corn"/>
    <x v="1"/>
    <s v="Custom services ² "/>
    <x v="6"/>
    <s v="dollars per planted acre"/>
    <s v="No specific size"/>
    <x v="4"/>
    <s v="United States"/>
    <x v="12"/>
    <n v="14.74"/>
    <x v="2"/>
    <x v="2"/>
  </r>
  <r>
    <s v="Corn"/>
    <x v="1"/>
    <s v="Custom services ² "/>
    <x v="6"/>
    <s v="dollars per planted acre"/>
    <s v="No specific size"/>
    <x v="4"/>
    <s v="United States"/>
    <x v="13"/>
    <n v="15.75"/>
    <x v="2"/>
    <x v="2"/>
  </r>
  <r>
    <s v="Corn"/>
    <x v="1"/>
    <s v="Custom services ² "/>
    <x v="6"/>
    <s v="dollars per planted acre"/>
    <s v="No specific size"/>
    <x v="4"/>
    <s v="United States"/>
    <x v="14"/>
    <n v="19.04"/>
    <x v="3"/>
    <x v="2"/>
  </r>
  <r>
    <s v="Corn"/>
    <x v="1"/>
    <s v="Custom services ² "/>
    <x v="6"/>
    <s v="dollars per planted acre"/>
    <s v="No specific size"/>
    <x v="4"/>
    <s v="United States"/>
    <x v="15"/>
    <n v="19.39"/>
    <x v="3"/>
    <x v="2"/>
  </r>
  <r>
    <s v="Corn"/>
    <x v="1"/>
    <s v="Custom services ² "/>
    <x v="6"/>
    <s v="dollars per planted acre"/>
    <s v="No specific size"/>
    <x v="4"/>
    <s v="United States"/>
    <x v="16"/>
    <n v="19.78"/>
    <x v="3"/>
    <x v="2"/>
  </r>
  <r>
    <s v="Corn"/>
    <x v="1"/>
    <s v="Custom services ² "/>
    <x v="6"/>
    <s v="dollars per planted acre"/>
    <s v="No specific size"/>
    <x v="4"/>
    <s v="United States"/>
    <x v="17"/>
    <n v="20.56"/>
    <x v="3"/>
    <x v="2"/>
  </r>
  <r>
    <s v="Corn"/>
    <x v="1"/>
    <s v="Custom services ² "/>
    <x v="6"/>
    <s v="dollars per planted acre"/>
    <s v="No specific size"/>
    <x v="4"/>
    <s v="United States"/>
    <x v="18"/>
    <n v="21.14"/>
    <x v="3"/>
    <x v="2"/>
  </r>
  <r>
    <s v="Corn"/>
    <x v="1"/>
    <s v="Custom services ² "/>
    <x v="6"/>
    <s v="dollars per planted acre"/>
    <s v="No specific size"/>
    <x v="4"/>
    <s v="United States"/>
    <x v="19"/>
    <n v="22.05"/>
    <x v="3"/>
    <x v="2"/>
  </r>
  <r>
    <s v="Corn"/>
    <x v="1"/>
    <s v="Custom services ² "/>
    <x v="6"/>
    <s v="dollars per planted acre"/>
    <s v="No specific size"/>
    <x v="4"/>
    <s v="United States"/>
    <x v="20"/>
    <n v="17.55"/>
    <x v="4"/>
    <x v="2"/>
  </r>
  <r>
    <s v="Corn"/>
    <x v="1"/>
    <s v="Custom services ² "/>
    <x v="6"/>
    <s v="dollars per planted acre"/>
    <s v="No specific size"/>
    <x v="4"/>
    <s v="United States"/>
    <x v="21"/>
    <n v="16.989999999999998"/>
    <x v="4"/>
    <x v="2"/>
  </r>
  <r>
    <s v="Corn"/>
    <x v="1"/>
    <s v="Custom services ² "/>
    <x v="6"/>
    <s v="dollars per planted acre"/>
    <s v="No specific size"/>
    <x v="4"/>
    <s v="United States"/>
    <x v="22"/>
    <n v="17.239999999999998"/>
    <x v="4"/>
    <x v="2"/>
  </r>
  <r>
    <s v="Corn"/>
    <x v="1"/>
    <s v="Custom services ² "/>
    <x v="6"/>
    <s v="dollars per planted acre"/>
    <s v="No specific size"/>
    <x v="4"/>
    <s v="United States"/>
    <x v="23"/>
    <n v="17.59"/>
    <x v="4"/>
    <x v="2"/>
  </r>
  <r>
    <s v="Corn"/>
    <x v="1"/>
    <s v="Custom services ² "/>
    <x v="6"/>
    <s v="dollars per planted acre"/>
    <s v="No specific size"/>
    <x v="4"/>
    <s v="United States"/>
    <x v="24"/>
    <n v="17.45"/>
    <x v="4"/>
    <x v="2"/>
  </r>
  <r>
    <s v="Corn"/>
    <x v="1"/>
    <s v="Custom services ² "/>
    <x v="6"/>
    <s v="dollars per planted acre"/>
    <s v="No specific size"/>
    <x v="4"/>
    <s v="United States"/>
    <x v="25"/>
    <n v="25.99"/>
    <x v="5"/>
    <x v="2"/>
  </r>
  <r>
    <s v="Corn"/>
    <x v="1"/>
    <s v="Custom services ² "/>
    <x v="6"/>
    <s v="dollars per planted acre"/>
    <s v="No specific size"/>
    <x v="4"/>
    <s v="United States"/>
    <x v="26"/>
    <n v="29.19"/>
    <x v="5"/>
    <x v="2"/>
  </r>
  <r>
    <s v="Corn"/>
    <x v="1"/>
    <s v="Custom services ² "/>
    <x v="6"/>
    <s v="dollars per planted acre"/>
    <s v="No specific size"/>
    <x v="5"/>
    <s v="United States"/>
    <x v="0"/>
    <n v="6.48"/>
    <x v="0"/>
    <x v="2"/>
  </r>
  <r>
    <s v="Corn"/>
    <x v="1"/>
    <s v="Custom services ² "/>
    <x v="6"/>
    <s v="dollars per planted acre"/>
    <s v="No specific size"/>
    <x v="5"/>
    <s v="United States"/>
    <x v="1"/>
    <n v="6.37"/>
    <x v="0"/>
    <x v="2"/>
  </r>
  <r>
    <s v="Corn"/>
    <x v="1"/>
    <s v="Custom services ² "/>
    <x v="6"/>
    <s v="dollars per planted acre"/>
    <s v="No specific size"/>
    <x v="5"/>
    <s v="United States"/>
    <x v="2"/>
    <n v="6.43"/>
    <x v="0"/>
    <x v="2"/>
  </r>
  <r>
    <s v="Corn"/>
    <x v="1"/>
    <s v="Custom services ² "/>
    <x v="6"/>
    <s v="dollars per planted acre"/>
    <s v="No specific size"/>
    <x v="5"/>
    <s v="United States"/>
    <x v="3"/>
    <n v="6.2"/>
    <x v="0"/>
    <x v="2"/>
  </r>
  <r>
    <s v="Corn"/>
    <x v="1"/>
    <s v="Custom services ² "/>
    <x v="6"/>
    <s v="dollars per planted acre"/>
    <s v="No specific size"/>
    <x v="5"/>
    <s v="United States"/>
    <x v="4"/>
    <n v="6.51"/>
    <x v="0"/>
    <x v="2"/>
  </r>
  <r>
    <s v="Corn"/>
    <x v="1"/>
    <s v="Custom services ² "/>
    <x v="6"/>
    <s v="dollars per planted acre"/>
    <s v="No specific size"/>
    <x v="5"/>
    <s v="United States"/>
    <x v="5"/>
    <n v="9.24"/>
    <x v="1"/>
    <x v="2"/>
  </r>
  <r>
    <s v="Corn"/>
    <x v="1"/>
    <s v="Custom services ² "/>
    <x v="6"/>
    <s v="dollars per planted acre"/>
    <s v="No specific size"/>
    <x v="5"/>
    <s v="United States"/>
    <x v="6"/>
    <n v="7.79"/>
    <x v="1"/>
    <x v="2"/>
  </r>
  <r>
    <s v="Corn"/>
    <x v="1"/>
    <s v="Custom services ² "/>
    <x v="6"/>
    <s v="dollars per planted acre"/>
    <s v="No specific size"/>
    <x v="5"/>
    <s v="United States"/>
    <x v="7"/>
    <n v="9.68"/>
    <x v="1"/>
    <x v="2"/>
  </r>
  <r>
    <s v="Corn"/>
    <x v="1"/>
    <s v="Custom services ² "/>
    <x v="6"/>
    <s v="dollars per planted acre"/>
    <s v="No specific size"/>
    <x v="5"/>
    <s v="United States"/>
    <x v="8"/>
    <n v="10.039999999999999"/>
    <x v="1"/>
    <x v="2"/>
  </r>
  <r>
    <s v="Corn"/>
    <x v="1"/>
    <s v="Custom services ² "/>
    <x v="6"/>
    <s v="dollars per planted acre"/>
    <s v="No specific size"/>
    <x v="5"/>
    <s v="United States"/>
    <x v="9"/>
    <n v="8.8699999999999992"/>
    <x v="2"/>
    <x v="2"/>
  </r>
  <r>
    <s v="Corn"/>
    <x v="1"/>
    <s v="Custom services ² "/>
    <x v="6"/>
    <s v="dollars per planted acre"/>
    <s v="No specific size"/>
    <x v="5"/>
    <s v="United States"/>
    <x v="10"/>
    <n v="9.27"/>
    <x v="2"/>
    <x v="2"/>
  </r>
  <r>
    <s v="Corn"/>
    <x v="1"/>
    <s v="Custom services ² "/>
    <x v="6"/>
    <s v="dollars per planted acre"/>
    <s v="No specific size"/>
    <x v="5"/>
    <s v="United States"/>
    <x v="11"/>
    <n v="9.67"/>
    <x v="2"/>
    <x v="2"/>
  </r>
  <r>
    <s v="Corn"/>
    <x v="1"/>
    <s v="Custom services ² "/>
    <x v="6"/>
    <s v="dollars per planted acre"/>
    <s v="No specific size"/>
    <x v="5"/>
    <s v="United States"/>
    <x v="12"/>
    <n v="9.67"/>
    <x v="2"/>
    <x v="2"/>
  </r>
  <r>
    <s v="Corn"/>
    <x v="1"/>
    <s v="Custom services ² "/>
    <x v="6"/>
    <s v="dollars per planted acre"/>
    <s v="No specific size"/>
    <x v="5"/>
    <s v="United States"/>
    <x v="13"/>
    <n v="10.33"/>
    <x v="2"/>
    <x v="2"/>
  </r>
  <r>
    <s v="Corn"/>
    <x v="1"/>
    <s v="Custom services ² "/>
    <x v="6"/>
    <s v="dollars per planted acre"/>
    <s v="No specific size"/>
    <x v="5"/>
    <s v="United States"/>
    <x v="14"/>
    <n v="6.27"/>
    <x v="3"/>
    <x v="2"/>
  </r>
  <r>
    <s v="Corn"/>
    <x v="1"/>
    <s v="Custom services ² "/>
    <x v="6"/>
    <s v="dollars per planted acre"/>
    <s v="No specific size"/>
    <x v="5"/>
    <s v="United States"/>
    <x v="15"/>
    <n v="6.39"/>
    <x v="3"/>
    <x v="2"/>
  </r>
  <r>
    <s v="Corn"/>
    <x v="1"/>
    <s v="Custom services ² "/>
    <x v="6"/>
    <s v="dollars per planted acre"/>
    <s v="No specific size"/>
    <x v="5"/>
    <s v="United States"/>
    <x v="16"/>
    <n v="6.51"/>
    <x v="3"/>
    <x v="2"/>
  </r>
  <r>
    <s v="Corn"/>
    <x v="1"/>
    <s v="Custom services ² "/>
    <x v="6"/>
    <s v="dollars per planted acre"/>
    <s v="No specific size"/>
    <x v="5"/>
    <s v="United States"/>
    <x v="17"/>
    <n v="6.77"/>
    <x v="3"/>
    <x v="2"/>
  </r>
  <r>
    <s v="Corn"/>
    <x v="1"/>
    <s v="Custom services ² "/>
    <x v="6"/>
    <s v="dollars per planted acre"/>
    <s v="No specific size"/>
    <x v="5"/>
    <s v="United States"/>
    <x v="18"/>
    <n v="6.96"/>
    <x v="3"/>
    <x v="2"/>
  </r>
  <r>
    <s v="Corn"/>
    <x v="1"/>
    <s v="Custom services ² "/>
    <x v="6"/>
    <s v="dollars per planted acre"/>
    <s v="No specific size"/>
    <x v="5"/>
    <s v="United States"/>
    <x v="19"/>
    <n v="7.26"/>
    <x v="3"/>
    <x v="2"/>
  </r>
  <r>
    <s v="Corn"/>
    <x v="1"/>
    <s v="Custom services ² "/>
    <x v="6"/>
    <s v="dollars per planted acre"/>
    <s v="No specific size"/>
    <x v="5"/>
    <s v="United States"/>
    <x v="20"/>
    <n v="12.44"/>
    <x v="4"/>
    <x v="2"/>
  </r>
  <r>
    <s v="Corn"/>
    <x v="1"/>
    <s v="Custom services ² "/>
    <x v="6"/>
    <s v="dollars per planted acre"/>
    <s v="No specific size"/>
    <x v="5"/>
    <s v="United States"/>
    <x v="21"/>
    <n v="12.05"/>
    <x v="4"/>
    <x v="2"/>
  </r>
  <r>
    <s v="Corn"/>
    <x v="1"/>
    <s v="Custom services ² "/>
    <x v="6"/>
    <s v="dollars per planted acre"/>
    <s v="No specific size"/>
    <x v="5"/>
    <s v="United States"/>
    <x v="22"/>
    <n v="12.19"/>
    <x v="4"/>
    <x v="2"/>
  </r>
  <r>
    <s v="Corn"/>
    <x v="1"/>
    <s v="Custom services ² "/>
    <x v="6"/>
    <s v="dollars per planted acre"/>
    <s v="No specific size"/>
    <x v="5"/>
    <s v="United States"/>
    <x v="23"/>
    <n v="12.93"/>
    <x v="4"/>
    <x v="2"/>
  </r>
  <r>
    <s v="Corn"/>
    <x v="1"/>
    <s v="Custom services ² "/>
    <x v="6"/>
    <s v="dollars per planted acre"/>
    <s v="No specific size"/>
    <x v="5"/>
    <s v="United States"/>
    <x v="24"/>
    <n v="12.62"/>
    <x v="4"/>
    <x v="2"/>
  </r>
  <r>
    <s v="Corn"/>
    <x v="1"/>
    <s v="Custom services ² "/>
    <x v="6"/>
    <s v="dollars per planted acre"/>
    <s v="No specific size"/>
    <x v="5"/>
    <s v="United States"/>
    <x v="25"/>
    <n v="13.85"/>
    <x v="5"/>
    <x v="2"/>
  </r>
  <r>
    <s v="Corn"/>
    <x v="1"/>
    <s v="Custom services ² "/>
    <x v="6"/>
    <s v="dollars per planted acre"/>
    <s v="No specific size"/>
    <x v="5"/>
    <s v="United States"/>
    <x v="26"/>
    <n v="15.21"/>
    <x v="5"/>
    <x v="2"/>
  </r>
  <r>
    <s v="Corn"/>
    <x v="1"/>
    <s v="Custom services ² "/>
    <x v="6"/>
    <s v="dollars per planted acre"/>
    <s v="No specific size"/>
    <x v="6"/>
    <s v="United States"/>
    <x v="0"/>
    <n v="12.37"/>
    <x v="0"/>
    <x v="2"/>
  </r>
  <r>
    <s v="Corn"/>
    <x v="1"/>
    <s v="Custom services ² "/>
    <x v="6"/>
    <s v="dollars per planted acre"/>
    <s v="No specific size"/>
    <x v="6"/>
    <s v="United States"/>
    <x v="1"/>
    <n v="12.52"/>
    <x v="0"/>
    <x v="2"/>
  </r>
  <r>
    <s v="Corn"/>
    <x v="1"/>
    <s v="Custom services ² "/>
    <x v="6"/>
    <s v="dollars per planted acre"/>
    <s v="No specific size"/>
    <x v="6"/>
    <s v="United States"/>
    <x v="2"/>
    <n v="11.54"/>
    <x v="0"/>
    <x v="2"/>
  </r>
  <r>
    <s v="Corn"/>
    <x v="1"/>
    <s v="Custom services ² "/>
    <x v="6"/>
    <s v="dollars per planted acre"/>
    <s v="No specific size"/>
    <x v="6"/>
    <s v="United States"/>
    <x v="3"/>
    <n v="11.83"/>
    <x v="0"/>
    <x v="2"/>
  </r>
  <r>
    <s v="Corn"/>
    <x v="1"/>
    <s v="Custom services ² "/>
    <x v="6"/>
    <s v="dollars per planted acre"/>
    <s v="No specific size"/>
    <x v="6"/>
    <s v="United States"/>
    <x v="4"/>
    <n v="12.01"/>
    <x v="0"/>
    <x v="2"/>
  </r>
  <r>
    <s v="Corn"/>
    <x v="1"/>
    <s v="Custom services ² "/>
    <x v="6"/>
    <s v="dollars per planted acre"/>
    <s v="No specific size"/>
    <x v="6"/>
    <s v="United States"/>
    <x v="5"/>
    <n v="12.6"/>
    <x v="1"/>
    <x v="2"/>
  </r>
  <r>
    <s v="Corn"/>
    <x v="1"/>
    <s v="Custom services ² "/>
    <x v="6"/>
    <s v="dollars per planted acre"/>
    <s v="No specific size"/>
    <x v="6"/>
    <s v="United States"/>
    <x v="6"/>
    <n v="12.22"/>
    <x v="1"/>
    <x v="2"/>
  </r>
  <r>
    <s v="Corn"/>
    <x v="1"/>
    <s v="Custom services ² "/>
    <x v="6"/>
    <s v="dollars per planted acre"/>
    <s v="No specific size"/>
    <x v="6"/>
    <s v="United States"/>
    <x v="7"/>
    <n v="12.76"/>
    <x v="1"/>
    <x v="2"/>
  </r>
  <r>
    <s v="Corn"/>
    <x v="1"/>
    <s v="Custom services ² "/>
    <x v="6"/>
    <s v="dollars per planted acre"/>
    <s v="No specific size"/>
    <x v="6"/>
    <s v="United States"/>
    <x v="8"/>
    <n v="12.78"/>
    <x v="1"/>
    <x v="2"/>
  </r>
  <r>
    <s v="Corn"/>
    <x v="1"/>
    <s v="Custom services ² "/>
    <x v="6"/>
    <s v="dollars per planted acre"/>
    <s v="No specific size"/>
    <x v="6"/>
    <s v="United States"/>
    <x v="9"/>
    <n v="6.47"/>
    <x v="2"/>
    <x v="2"/>
  </r>
  <r>
    <s v="Corn"/>
    <x v="1"/>
    <s v="Custom services ² "/>
    <x v="6"/>
    <s v="dollars per planted acre"/>
    <s v="No specific size"/>
    <x v="6"/>
    <s v="United States"/>
    <x v="10"/>
    <n v="6.76"/>
    <x v="2"/>
    <x v="2"/>
  </r>
  <r>
    <s v="Corn"/>
    <x v="1"/>
    <s v="Custom services ² "/>
    <x v="6"/>
    <s v="dollars per planted acre"/>
    <s v="No specific size"/>
    <x v="6"/>
    <s v="United States"/>
    <x v="11"/>
    <n v="7.05"/>
    <x v="2"/>
    <x v="2"/>
  </r>
  <r>
    <s v="Corn"/>
    <x v="1"/>
    <s v="Custom services ² "/>
    <x v="6"/>
    <s v="dollars per planted acre"/>
    <s v="No specific size"/>
    <x v="6"/>
    <s v="United States"/>
    <x v="12"/>
    <n v="7.05"/>
    <x v="2"/>
    <x v="2"/>
  </r>
  <r>
    <s v="Corn"/>
    <x v="1"/>
    <s v="Custom services ² "/>
    <x v="6"/>
    <s v="dollars per planted acre"/>
    <s v="No specific size"/>
    <x v="6"/>
    <s v="United States"/>
    <x v="13"/>
    <n v="7.53"/>
    <x v="2"/>
    <x v="2"/>
  </r>
  <r>
    <s v="Corn"/>
    <x v="1"/>
    <s v="Custom services ² "/>
    <x v="6"/>
    <s v="dollars per planted acre"/>
    <s v="No specific size"/>
    <x v="6"/>
    <s v="United States"/>
    <x v="14"/>
    <n v="17.760000000000002"/>
    <x v="3"/>
    <x v="2"/>
  </r>
  <r>
    <s v="Corn"/>
    <x v="1"/>
    <s v="Custom services ² "/>
    <x v="6"/>
    <s v="dollars per planted acre"/>
    <s v="No specific size"/>
    <x v="6"/>
    <s v="United States"/>
    <x v="15"/>
    <n v="18.09"/>
    <x v="3"/>
    <x v="2"/>
  </r>
  <r>
    <s v="Corn"/>
    <x v="1"/>
    <s v="Custom services ² "/>
    <x v="6"/>
    <s v="dollars per planted acre"/>
    <s v="No specific size"/>
    <x v="6"/>
    <s v="United States"/>
    <x v="16"/>
    <n v="18.45"/>
    <x v="3"/>
    <x v="2"/>
  </r>
  <r>
    <s v="Corn"/>
    <x v="1"/>
    <s v="Custom services ² "/>
    <x v="6"/>
    <s v="dollars per planted acre"/>
    <s v="No specific size"/>
    <x v="6"/>
    <s v="United States"/>
    <x v="17"/>
    <n v="19.18"/>
    <x v="3"/>
    <x v="2"/>
  </r>
  <r>
    <s v="Corn"/>
    <x v="1"/>
    <s v="Custom services ² "/>
    <x v="6"/>
    <s v="dollars per planted acre"/>
    <s v="No specific size"/>
    <x v="6"/>
    <s v="United States"/>
    <x v="18"/>
    <n v="19.72"/>
    <x v="3"/>
    <x v="2"/>
  </r>
  <r>
    <s v="Corn"/>
    <x v="1"/>
    <s v="Custom services ² "/>
    <x v="6"/>
    <s v="dollars per planted acre"/>
    <s v="No specific size"/>
    <x v="6"/>
    <s v="United States"/>
    <x v="19"/>
    <n v="20.57"/>
    <x v="3"/>
    <x v="2"/>
  </r>
  <r>
    <s v="Corn"/>
    <x v="1"/>
    <s v="Custom services ² "/>
    <x v="6"/>
    <s v="dollars per planted acre"/>
    <s v="No specific size"/>
    <x v="6"/>
    <s v="United States"/>
    <x v="20"/>
    <n v="19.829999999999998"/>
    <x v="4"/>
    <x v="2"/>
  </r>
  <r>
    <s v="Corn"/>
    <x v="1"/>
    <s v="Custom services ² "/>
    <x v="6"/>
    <s v="dollars per planted acre"/>
    <s v="No specific size"/>
    <x v="6"/>
    <s v="United States"/>
    <x v="21"/>
    <n v="18.93"/>
    <x v="4"/>
    <x v="2"/>
  </r>
  <r>
    <s v="Corn"/>
    <x v="1"/>
    <s v="Custom services ² "/>
    <x v="6"/>
    <s v="dollars per planted acre"/>
    <s v="No specific size"/>
    <x v="6"/>
    <s v="United States"/>
    <x v="22"/>
    <n v="19.420000000000002"/>
    <x v="4"/>
    <x v="2"/>
  </r>
  <r>
    <s v="Corn"/>
    <x v="1"/>
    <s v="Custom services ² "/>
    <x v="6"/>
    <s v="dollars per planted acre"/>
    <s v="No specific size"/>
    <x v="6"/>
    <s v="United States"/>
    <x v="23"/>
    <n v="19.98"/>
    <x v="4"/>
    <x v="2"/>
  </r>
  <r>
    <s v="Corn"/>
    <x v="1"/>
    <s v="Custom services ² "/>
    <x v="6"/>
    <s v="dollars per planted acre"/>
    <s v="No specific size"/>
    <x v="6"/>
    <s v="United States"/>
    <x v="24"/>
    <n v="20.05"/>
    <x v="4"/>
    <x v="2"/>
  </r>
  <r>
    <s v="Corn"/>
    <x v="1"/>
    <s v="Custom services ² "/>
    <x v="6"/>
    <s v="dollars per planted acre"/>
    <s v="No specific size"/>
    <x v="6"/>
    <s v="United States"/>
    <x v="25"/>
    <n v="29.1"/>
    <x v="5"/>
    <x v="2"/>
  </r>
  <r>
    <s v="Corn"/>
    <x v="1"/>
    <s v="Custom services ² "/>
    <x v="6"/>
    <s v="dollars per planted acre"/>
    <s v="No specific size"/>
    <x v="6"/>
    <s v="United States"/>
    <x v="26"/>
    <n v="32.659999999999997"/>
    <x v="5"/>
    <x v="2"/>
  </r>
  <r>
    <s v="Corn"/>
    <x v="1"/>
    <s v="Fuel, lube, and electricity"/>
    <x v="7"/>
    <s v="dollars per planted acre"/>
    <s v="No specific size"/>
    <x v="0"/>
    <s v="United States"/>
    <x v="0"/>
    <n v="24.43"/>
    <x v="0"/>
    <x v="0"/>
  </r>
  <r>
    <s v="Corn"/>
    <x v="1"/>
    <s v="Fuel, lube, and electricity"/>
    <x v="7"/>
    <s v="dollars per planted acre"/>
    <s v="No specific size"/>
    <x v="0"/>
    <s v="United States"/>
    <x v="1"/>
    <n v="24.55"/>
    <x v="0"/>
    <x v="0"/>
  </r>
  <r>
    <s v="Corn"/>
    <x v="1"/>
    <s v="Fuel, lube, and electricity"/>
    <x v="7"/>
    <s v="dollars per planted acre"/>
    <s v="No specific size"/>
    <x v="0"/>
    <s v="United States"/>
    <x v="2"/>
    <n v="22.96"/>
    <x v="0"/>
    <x v="0"/>
  </r>
  <r>
    <s v="Corn"/>
    <x v="1"/>
    <s v="Fuel, lube, and electricity"/>
    <x v="7"/>
    <s v="dollars per planted acre"/>
    <s v="No specific size"/>
    <x v="0"/>
    <s v="United States"/>
    <x v="3"/>
    <n v="23.04"/>
    <x v="0"/>
    <x v="0"/>
  </r>
  <r>
    <s v="Corn"/>
    <x v="1"/>
    <s v="Fuel, lube, and electricity"/>
    <x v="7"/>
    <s v="dollars per planted acre"/>
    <s v="No specific size"/>
    <x v="0"/>
    <s v="United States"/>
    <x v="4"/>
    <n v="29.12"/>
    <x v="0"/>
    <x v="0"/>
  </r>
  <r>
    <s v="Corn"/>
    <x v="1"/>
    <s v="Fuel, lube, and electricity"/>
    <x v="7"/>
    <s v="dollars per planted acre"/>
    <s v="No specific size"/>
    <x v="0"/>
    <s v="United States"/>
    <x v="5"/>
    <n v="20.88"/>
    <x v="1"/>
    <x v="0"/>
  </r>
  <r>
    <s v="Corn"/>
    <x v="1"/>
    <s v="Fuel, lube, and electricity"/>
    <x v="7"/>
    <s v="dollars per planted acre"/>
    <s v="No specific size"/>
    <x v="0"/>
    <s v="United States"/>
    <x v="6"/>
    <n v="18.93"/>
    <x v="1"/>
    <x v="0"/>
  </r>
  <r>
    <s v="Corn"/>
    <x v="1"/>
    <s v="Fuel, lube, and electricity"/>
    <x v="7"/>
    <s v="dollars per planted acre"/>
    <s v="No specific size"/>
    <x v="0"/>
    <s v="United States"/>
    <x v="7"/>
    <n v="23.06"/>
    <x v="1"/>
    <x v="0"/>
  </r>
  <r>
    <s v="Corn"/>
    <x v="1"/>
    <s v="Fuel, lube, and electricity"/>
    <x v="7"/>
    <s v="dollars per planted acre"/>
    <s v="No specific size"/>
    <x v="0"/>
    <s v="United States"/>
    <x v="8"/>
    <n v="29.29"/>
    <x v="1"/>
    <x v="0"/>
  </r>
  <r>
    <s v="Corn"/>
    <x v="1"/>
    <s v="Fuel, lube, and electricity"/>
    <x v="7"/>
    <s v="dollars per planted acre"/>
    <s v="No specific size"/>
    <x v="0"/>
    <s v="United States"/>
    <x v="9"/>
    <n v="26.5"/>
    <x v="2"/>
    <x v="0"/>
  </r>
  <r>
    <s v="Corn"/>
    <x v="1"/>
    <s v="Fuel, lube, and electricity"/>
    <x v="7"/>
    <s v="dollars per planted acre"/>
    <s v="No specific size"/>
    <x v="0"/>
    <s v="United States"/>
    <x v="10"/>
    <n v="28.73"/>
    <x v="2"/>
    <x v="0"/>
  </r>
  <r>
    <s v="Corn"/>
    <x v="1"/>
    <s v="Fuel, lube, and electricity"/>
    <x v="7"/>
    <s v="dollars per planted acre"/>
    <s v="No specific size"/>
    <x v="0"/>
    <s v="United States"/>
    <x v="11"/>
    <n v="31.58"/>
    <x v="2"/>
    <x v="0"/>
  </r>
  <r>
    <s v="Corn"/>
    <x v="1"/>
    <s v="Fuel, lube, and electricity"/>
    <x v="7"/>
    <s v="dollars per planted acre"/>
    <s v="No specific size"/>
    <x v="0"/>
    <s v="United States"/>
    <x v="12"/>
    <n v="42.64"/>
    <x v="2"/>
    <x v="0"/>
  </r>
  <r>
    <s v="Corn"/>
    <x v="1"/>
    <s v="Fuel, lube, and electricity"/>
    <x v="7"/>
    <s v="dollars per planted acre"/>
    <s v="No specific size"/>
    <x v="0"/>
    <s v="United States"/>
    <x v="13"/>
    <n v="29.13"/>
    <x v="2"/>
    <x v="0"/>
  </r>
  <r>
    <s v="Corn"/>
    <x v="1"/>
    <s v="Fuel, lube, and electricity"/>
    <x v="7"/>
    <s v="dollars per planted acre"/>
    <s v="No specific size"/>
    <x v="0"/>
    <s v="United States"/>
    <x v="14"/>
    <n v="25.8"/>
    <x v="3"/>
    <x v="0"/>
  </r>
  <r>
    <s v="Corn"/>
    <x v="1"/>
    <s v="Fuel, lube, and electricity"/>
    <x v="7"/>
    <s v="dollars per planted acre"/>
    <s v="No specific size"/>
    <x v="0"/>
    <s v="United States"/>
    <x v="15"/>
    <n v="32.42"/>
    <x v="3"/>
    <x v="0"/>
  </r>
  <r>
    <s v="Corn"/>
    <x v="1"/>
    <s v="Fuel, lube, and electricity"/>
    <x v="7"/>
    <s v="dollars per planted acre"/>
    <s v="No specific size"/>
    <x v="0"/>
    <s v="United States"/>
    <x v="16"/>
    <n v="30.63"/>
    <x v="3"/>
    <x v="0"/>
  </r>
  <r>
    <s v="Corn"/>
    <x v="1"/>
    <s v="Fuel, lube, and electricity"/>
    <x v="7"/>
    <s v="dollars per planted acre"/>
    <s v="No specific size"/>
    <x v="0"/>
    <s v="United States"/>
    <x v="17"/>
    <n v="32.270000000000003"/>
    <x v="3"/>
    <x v="0"/>
  </r>
  <r>
    <s v="Corn"/>
    <x v="1"/>
    <s v="Fuel, lube, and electricity"/>
    <x v="7"/>
    <s v="dollars per planted acre"/>
    <s v="No specific size"/>
    <x v="0"/>
    <s v="United States"/>
    <x v="18"/>
    <n v="32.799999999999997"/>
    <x v="3"/>
    <x v="0"/>
  </r>
  <r>
    <s v="Corn"/>
    <x v="1"/>
    <s v="Fuel, lube, and electricity"/>
    <x v="7"/>
    <s v="dollars per planted acre"/>
    <s v="No specific size"/>
    <x v="0"/>
    <s v="United States"/>
    <x v="19"/>
    <n v="21.28"/>
    <x v="3"/>
    <x v="0"/>
  </r>
  <r>
    <s v="Corn"/>
    <x v="1"/>
    <s v="Fuel, lube, and electricity"/>
    <x v="7"/>
    <s v="dollars per planted acre"/>
    <s v="No specific size"/>
    <x v="0"/>
    <s v="United States"/>
    <x v="20"/>
    <n v="24.08"/>
    <x v="4"/>
    <x v="0"/>
  </r>
  <r>
    <s v="Corn"/>
    <x v="1"/>
    <s v="Fuel, lube, and electricity"/>
    <x v="7"/>
    <s v="dollars per planted acre"/>
    <s v="No specific size"/>
    <x v="0"/>
    <s v="United States"/>
    <x v="21"/>
    <n v="27.21"/>
    <x v="4"/>
    <x v="0"/>
  </r>
  <r>
    <s v="Corn"/>
    <x v="1"/>
    <s v="Fuel, lube, and electricity"/>
    <x v="7"/>
    <s v="dollars per planted acre"/>
    <s v="No specific size"/>
    <x v="0"/>
    <s v="United States"/>
    <x v="22"/>
    <n v="30.84"/>
    <x v="4"/>
    <x v="0"/>
  </r>
  <r>
    <s v="Corn"/>
    <x v="1"/>
    <s v="Fuel, lube, and electricity"/>
    <x v="7"/>
    <s v="dollars per planted acre"/>
    <s v="No specific size"/>
    <x v="0"/>
    <s v="United States"/>
    <x v="23"/>
    <n v="29.95"/>
    <x v="4"/>
    <x v="0"/>
  </r>
  <r>
    <s v="Corn"/>
    <x v="1"/>
    <s v="Fuel, lube, and electricity"/>
    <x v="7"/>
    <s v="dollars per planted acre"/>
    <s v="No specific size"/>
    <x v="0"/>
    <s v="United States"/>
    <x v="24"/>
    <n v="25.31"/>
    <x v="4"/>
    <x v="0"/>
  </r>
  <r>
    <s v="Corn"/>
    <x v="1"/>
    <s v="Fuel, lube, and electricity"/>
    <x v="7"/>
    <s v="dollars per planted acre"/>
    <s v="No specific size"/>
    <x v="0"/>
    <s v="United States"/>
    <x v="25"/>
    <n v="23.87"/>
    <x v="5"/>
    <x v="0"/>
  </r>
  <r>
    <s v="Corn"/>
    <x v="1"/>
    <s v="Fuel, lube, and electricity"/>
    <x v="7"/>
    <s v="dollars per planted acre"/>
    <s v="No specific size"/>
    <x v="0"/>
    <s v="United States"/>
    <x v="26"/>
    <n v="34.630000000000003"/>
    <x v="5"/>
    <x v="0"/>
  </r>
  <r>
    <s v="Corn"/>
    <x v="1"/>
    <s v="Fuel, lube, and electricity"/>
    <x v="7"/>
    <s v="dollars per planted acre"/>
    <s v="No specific size"/>
    <x v="1"/>
    <s v="United States"/>
    <x v="0"/>
    <n v="22.35"/>
    <x v="0"/>
    <x v="0"/>
  </r>
  <r>
    <s v="Corn"/>
    <x v="1"/>
    <s v="Fuel, lube, and electricity"/>
    <x v="7"/>
    <s v="dollars per planted acre"/>
    <s v="No specific size"/>
    <x v="1"/>
    <s v="United States"/>
    <x v="1"/>
    <n v="22.16"/>
    <x v="0"/>
    <x v="0"/>
  </r>
  <r>
    <s v="Corn"/>
    <x v="1"/>
    <s v="Fuel, lube, and electricity"/>
    <x v="7"/>
    <s v="dollars per planted acre"/>
    <s v="No specific size"/>
    <x v="1"/>
    <s v="United States"/>
    <x v="2"/>
    <n v="20.76"/>
    <x v="0"/>
    <x v="0"/>
  </r>
  <r>
    <s v="Corn"/>
    <x v="1"/>
    <s v="Fuel, lube, and electricity"/>
    <x v="7"/>
    <s v="dollars per planted acre"/>
    <s v="No specific size"/>
    <x v="1"/>
    <s v="United States"/>
    <x v="3"/>
    <n v="21.08"/>
    <x v="0"/>
    <x v="0"/>
  </r>
  <r>
    <s v="Corn"/>
    <x v="1"/>
    <s v="Fuel, lube, and electricity"/>
    <x v="7"/>
    <s v="dollars per planted acre"/>
    <s v="No specific size"/>
    <x v="1"/>
    <s v="United States"/>
    <x v="4"/>
    <n v="26.41"/>
    <x v="0"/>
    <x v="0"/>
  </r>
  <r>
    <s v="Corn"/>
    <x v="1"/>
    <s v="Fuel, lube, and electricity"/>
    <x v="7"/>
    <s v="dollars per planted acre"/>
    <s v="No specific size"/>
    <x v="1"/>
    <s v="United States"/>
    <x v="5"/>
    <n v="16.18"/>
    <x v="1"/>
    <x v="0"/>
  </r>
  <r>
    <s v="Corn"/>
    <x v="1"/>
    <s v="Fuel, lube, and electricity"/>
    <x v="7"/>
    <s v="dollars per planted acre"/>
    <s v="No specific size"/>
    <x v="1"/>
    <s v="United States"/>
    <x v="6"/>
    <n v="15.28"/>
    <x v="1"/>
    <x v="0"/>
  </r>
  <r>
    <s v="Corn"/>
    <x v="1"/>
    <s v="Fuel, lube, and electricity"/>
    <x v="7"/>
    <s v="dollars per planted acre"/>
    <s v="No specific size"/>
    <x v="1"/>
    <s v="United States"/>
    <x v="7"/>
    <n v="18.809999999999999"/>
    <x v="1"/>
    <x v="0"/>
  </r>
  <r>
    <s v="Corn"/>
    <x v="1"/>
    <s v="Fuel, lube, and electricity"/>
    <x v="7"/>
    <s v="dollars per planted acre"/>
    <s v="No specific size"/>
    <x v="1"/>
    <s v="United States"/>
    <x v="8"/>
    <n v="25.41"/>
    <x v="1"/>
    <x v="0"/>
  </r>
  <r>
    <s v="Corn"/>
    <x v="1"/>
    <s v="Fuel, lube, and electricity"/>
    <x v="7"/>
    <s v="dollars per planted acre"/>
    <s v="No specific size"/>
    <x v="1"/>
    <s v="United States"/>
    <x v="9"/>
    <n v="20.32"/>
    <x v="2"/>
    <x v="0"/>
  </r>
  <r>
    <s v="Corn"/>
    <x v="1"/>
    <s v="Fuel, lube, and electricity"/>
    <x v="7"/>
    <s v="dollars per planted acre"/>
    <s v="No specific size"/>
    <x v="1"/>
    <s v="United States"/>
    <x v="10"/>
    <n v="22.48"/>
    <x v="2"/>
    <x v="0"/>
  </r>
  <r>
    <s v="Corn"/>
    <x v="1"/>
    <s v="Fuel, lube, and electricity"/>
    <x v="7"/>
    <s v="dollars per planted acre"/>
    <s v="No specific size"/>
    <x v="1"/>
    <s v="United States"/>
    <x v="11"/>
    <n v="25"/>
    <x v="2"/>
    <x v="0"/>
  </r>
  <r>
    <s v="Corn"/>
    <x v="1"/>
    <s v="Fuel, lube, and electricity"/>
    <x v="7"/>
    <s v="dollars per planted acre"/>
    <s v="No specific size"/>
    <x v="1"/>
    <s v="United States"/>
    <x v="12"/>
    <n v="32.729999999999997"/>
    <x v="2"/>
    <x v="0"/>
  </r>
  <r>
    <s v="Corn"/>
    <x v="1"/>
    <s v="Fuel, lube, and electricity"/>
    <x v="7"/>
    <s v="dollars per planted acre"/>
    <s v="No specific size"/>
    <x v="1"/>
    <s v="United States"/>
    <x v="13"/>
    <n v="22.13"/>
    <x v="2"/>
    <x v="0"/>
  </r>
  <r>
    <s v="Corn"/>
    <x v="1"/>
    <s v="Fuel, lube, and electricity"/>
    <x v="7"/>
    <s v="dollars per planted acre"/>
    <s v="No specific size"/>
    <x v="1"/>
    <s v="United States"/>
    <x v="14"/>
    <n v="22.18"/>
    <x v="3"/>
    <x v="0"/>
  </r>
  <r>
    <s v="Corn"/>
    <x v="1"/>
    <s v="Fuel, lube, and electricity"/>
    <x v="7"/>
    <s v="dollars per planted acre"/>
    <s v="No specific size"/>
    <x v="1"/>
    <s v="United States"/>
    <x v="15"/>
    <n v="27.76"/>
    <x v="3"/>
    <x v="0"/>
  </r>
  <r>
    <s v="Corn"/>
    <x v="1"/>
    <s v="Fuel, lube, and electricity"/>
    <x v="7"/>
    <s v="dollars per planted acre"/>
    <s v="No specific size"/>
    <x v="1"/>
    <s v="United States"/>
    <x v="16"/>
    <n v="25.98"/>
    <x v="3"/>
    <x v="0"/>
  </r>
  <r>
    <s v="Corn"/>
    <x v="1"/>
    <s v="Fuel, lube, and electricity"/>
    <x v="7"/>
    <s v="dollars per planted acre"/>
    <s v="No specific size"/>
    <x v="1"/>
    <s v="United States"/>
    <x v="17"/>
    <n v="27.62"/>
    <x v="3"/>
    <x v="0"/>
  </r>
  <r>
    <s v="Corn"/>
    <x v="1"/>
    <s v="Fuel, lube, and electricity"/>
    <x v="7"/>
    <s v="dollars per planted acre"/>
    <s v="No specific size"/>
    <x v="1"/>
    <s v="United States"/>
    <x v="18"/>
    <n v="28.2"/>
    <x v="3"/>
    <x v="0"/>
  </r>
  <r>
    <s v="Corn"/>
    <x v="1"/>
    <s v="Fuel, lube, and electricity"/>
    <x v="7"/>
    <s v="dollars per planted acre"/>
    <s v="No specific size"/>
    <x v="1"/>
    <s v="United States"/>
    <x v="19"/>
    <n v="18.14"/>
    <x v="3"/>
    <x v="0"/>
  </r>
  <r>
    <s v="Corn"/>
    <x v="1"/>
    <s v="Fuel, lube, and electricity"/>
    <x v="7"/>
    <s v="dollars per planted acre"/>
    <s v="No specific size"/>
    <x v="1"/>
    <s v="United States"/>
    <x v="20"/>
    <n v="20.399999999999999"/>
    <x v="4"/>
    <x v="0"/>
  </r>
  <r>
    <s v="Corn"/>
    <x v="1"/>
    <s v="Fuel, lube, and electricity"/>
    <x v="7"/>
    <s v="dollars per planted acre"/>
    <s v="No specific size"/>
    <x v="1"/>
    <s v="United States"/>
    <x v="21"/>
    <n v="23.21"/>
    <x v="4"/>
    <x v="0"/>
  </r>
  <r>
    <s v="Corn"/>
    <x v="1"/>
    <s v="Fuel, lube, and electricity"/>
    <x v="7"/>
    <s v="dollars per planted acre"/>
    <s v="No specific size"/>
    <x v="1"/>
    <s v="United States"/>
    <x v="22"/>
    <n v="26.28"/>
    <x v="4"/>
    <x v="0"/>
  </r>
  <r>
    <s v="Corn"/>
    <x v="1"/>
    <s v="Fuel, lube, and electricity"/>
    <x v="7"/>
    <s v="dollars per planted acre"/>
    <s v="No specific size"/>
    <x v="1"/>
    <s v="United States"/>
    <x v="23"/>
    <n v="25.29"/>
    <x v="4"/>
    <x v="0"/>
  </r>
  <r>
    <s v="Corn"/>
    <x v="1"/>
    <s v="Fuel, lube, and electricity"/>
    <x v="7"/>
    <s v="dollars per planted acre"/>
    <s v="No specific size"/>
    <x v="1"/>
    <s v="United States"/>
    <x v="24"/>
    <n v="21.4"/>
    <x v="4"/>
    <x v="0"/>
  </r>
  <r>
    <s v="Corn"/>
    <x v="1"/>
    <s v="Fuel, lube, and electricity"/>
    <x v="7"/>
    <s v="dollars per planted acre"/>
    <s v="No specific size"/>
    <x v="1"/>
    <s v="United States"/>
    <x v="25"/>
    <n v="22.77"/>
    <x v="5"/>
    <x v="0"/>
  </r>
  <r>
    <s v="Corn"/>
    <x v="1"/>
    <s v="Fuel, lube, and electricity"/>
    <x v="7"/>
    <s v="dollars per planted acre"/>
    <s v="No specific size"/>
    <x v="1"/>
    <s v="United States"/>
    <x v="26"/>
    <n v="32.840000000000003"/>
    <x v="5"/>
    <x v="0"/>
  </r>
  <r>
    <s v="Corn"/>
    <x v="1"/>
    <s v="Fuel, lube, and electricity"/>
    <x v="7"/>
    <s v="dollars per planted acre"/>
    <s v="No specific size"/>
    <x v="2"/>
    <s v="United States"/>
    <x v="0"/>
    <n v="20.82"/>
    <x v="0"/>
    <x v="0"/>
  </r>
  <r>
    <s v="Corn"/>
    <x v="1"/>
    <s v="Fuel, lube, and electricity"/>
    <x v="7"/>
    <s v="dollars per planted acre"/>
    <s v="No specific size"/>
    <x v="2"/>
    <s v="United States"/>
    <x v="1"/>
    <n v="21.9"/>
    <x v="0"/>
    <x v="0"/>
  </r>
  <r>
    <s v="Corn"/>
    <x v="1"/>
    <s v="Fuel, lube, and electricity"/>
    <x v="7"/>
    <s v="dollars per planted acre"/>
    <s v="No specific size"/>
    <x v="2"/>
    <s v="United States"/>
    <x v="2"/>
    <n v="20.079999999999998"/>
    <x v="0"/>
    <x v="0"/>
  </r>
  <r>
    <s v="Corn"/>
    <x v="1"/>
    <s v="Fuel, lube, and electricity"/>
    <x v="7"/>
    <s v="dollars per planted acre"/>
    <s v="No specific size"/>
    <x v="2"/>
    <s v="United States"/>
    <x v="3"/>
    <n v="20.64"/>
    <x v="0"/>
    <x v="0"/>
  </r>
  <r>
    <s v="Corn"/>
    <x v="1"/>
    <s v="Fuel, lube, and electricity"/>
    <x v="7"/>
    <s v="dollars per planted acre"/>
    <s v="No specific size"/>
    <x v="2"/>
    <s v="United States"/>
    <x v="4"/>
    <n v="26.72"/>
    <x v="0"/>
    <x v="0"/>
  </r>
  <r>
    <s v="Corn"/>
    <x v="1"/>
    <s v="Fuel, lube, and electricity"/>
    <x v="7"/>
    <s v="dollars per planted acre"/>
    <s v="No specific size"/>
    <x v="2"/>
    <s v="United States"/>
    <x v="5"/>
    <n v="17.940000000000001"/>
    <x v="1"/>
    <x v="0"/>
  </r>
  <r>
    <s v="Corn"/>
    <x v="1"/>
    <s v="Fuel, lube, and electricity"/>
    <x v="7"/>
    <s v="dollars per planted acre"/>
    <s v="No specific size"/>
    <x v="2"/>
    <s v="United States"/>
    <x v="6"/>
    <n v="17.600000000000001"/>
    <x v="1"/>
    <x v="0"/>
  </r>
  <r>
    <s v="Corn"/>
    <x v="1"/>
    <s v="Fuel, lube, and electricity"/>
    <x v="7"/>
    <s v="dollars per planted acre"/>
    <s v="No specific size"/>
    <x v="2"/>
    <s v="United States"/>
    <x v="7"/>
    <n v="22.31"/>
    <x v="1"/>
    <x v="0"/>
  </r>
  <r>
    <s v="Corn"/>
    <x v="1"/>
    <s v="Fuel, lube, and electricity"/>
    <x v="7"/>
    <s v="dollars per planted acre"/>
    <s v="No specific size"/>
    <x v="2"/>
    <s v="United States"/>
    <x v="8"/>
    <n v="26.46"/>
    <x v="1"/>
    <x v="0"/>
  </r>
  <r>
    <s v="Corn"/>
    <x v="1"/>
    <s v="Fuel, lube, and electricity"/>
    <x v="7"/>
    <s v="dollars per planted acre"/>
    <s v="No specific size"/>
    <x v="2"/>
    <s v="United States"/>
    <x v="9"/>
    <n v="25.29"/>
    <x v="2"/>
    <x v="0"/>
  </r>
  <r>
    <s v="Corn"/>
    <x v="1"/>
    <s v="Fuel, lube, and electricity"/>
    <x v="7"/>
    <s v="dollars per planted acre"/>
    <s v="No specific size"/>
    <x v="2"/>
    <s v="United States"/>
    <x v="10"/>
    <n v="27.98"/>
    <x v="2"/>
    <x v="0"/>
  </r>
  <r>
    <s v="Corn"/>
    <x v="1"/>
    <s v="Fuel, lube, and electricity"/>
    <x v="7"/>
    <s v="dollars per planted acre"/>
    <s v="No specific size"/>
    <x v="2"/>
    <s v="United States"/>
    <x v="11"/>
    <n v="31.05"/>
    <x v="2"/>
    <x v="0"/>
  </r>
  <r>
    <s v="Corn"/>
    <x v="1"/>
    <s v="Fuel, lube, and electricity"/>
    <x v="7"/>
    <s v="dollars per planted acre"/>
    <s v="No specific size"/>
    <x v="2"/>
    <s v="United States"/>
    <x v="12"/>
    <n v="41.11"/>
    <x v="2"/>
    <x v="0"/>
  </r>
  <r>
    <s v="Corn"/>
    <x v="1"/>
    <s v="Fuel, lube, and electricity"/>
    <x v="7"/>
    <s v="dollars per planted acre"/>
    <s v="No specific size"/>
    <x v="2"/>
    <s v="United States"/>
    <x v="13"/>
    <n v="27.96"/>
    <x v="2"/>
    <x v="0"/>
  </r>
  <r>
    <s v="Corn"/>
    <x v="1"/>
    <s v="Fuel, lube, and electricity"/>
    <x v="7"/>
    <s v="dollars per planted acre"/>
    <s v="No specific size"/>
    <x v="2"/>
    <s v="United States"/>
    <x v="14"/>
    <n v="23.76"/>
    <x v="3"/>
    <x v="0"/>
  </r>
  <r>
    <s v="Corn"/>
    <x v="1"/>
    <s v="Fuel, lube, and electricity"/>
    <x v="7"/>
    <s v="dollars per planted acre"/>
    <s v="No specific size"/>
    <x v="2"/>
    <s v="United States"/>
    <x v="15"/>
    <n v="29.95"/>
    <x v="3"/>
    <x v="0"/>
  </r>
  <r>
    <s v="Corn"/>
    <x v="1"/>
    <s v="Fuel, lube, and electricity"/>
    <x v="7"/>
    <s v="dollars per planted acre"/>
    <s v="No specific size"/>
    <x v="2"/>
    <s v="United States"/>
    <x v="16"/>
    <n v="28.73"/>
    <x v="3"/>
    <x v="0"/>
  </r>
  <r>
    <s v="Corn"/>
    <x v="1"/>
    <s v="Fuel, lube, and electricity"/>
    <x v="7"/>
    <s v="dollars per planted acre"/>
    <s v="No specific size"/>
    <x v="2"/>
    <s v="United States"/>
    <x v="17"/>
    <n v="29.25"/>
    <x v="3"/>
    <x v="0"/>
  </r>
  <r>
    <s v="Corn"/>
    <x v="1"/>
    <s v="Fuel, lube, and electricity"/>
    <x v="7"/>
    <s v="dollars per planted acre"/>
    <s v="No specific size"/>
    <x v="2"/>
    <s v="United States"/>
    <x v="18"/>
    <n v="29.68"/>
    <x v="3"/>
    <x v="0"/>
  </r>
  <r>
    <s v="Corn"/>
    <x v="1"/>
    <s v="Fuel, lube, and electricity"/>
    <x v="7"/>
    <s v="dollars per planted acre"/>
    <s v="No specific size"/>
    <x v="2"/>
    <s v="United States"/>
    <x v="19"/>
    <n v="19.29"/>
    <x v="3"/>
    <x v="0"/>
  </r>
  <r>
    <s v="Corn"/>
    <x v="1"/>
    <s v="Fuel, lube, and electricity"/>
    <x v="7"/>
    <s v="dollars per planted acre"/>
    <s v="No specific size"/>
    <x v="2"/>
    <s v="United States"/>
    <x v="20"/>
    <n v="23.11"/>
    <x v="4"/>
    <x v="0"/>
  </r>
  <r>
    <s v="Corn"/>
    <x v="1"/>
    <s v="Fuel, lube, and electricity"/>
    <x v="7"/>
    <s v="dollars per planted acre"/>
    <s v="No specific size"/>
    <x v="2"/>
    <s v="United States"/>
    <x v="21"/>
    <n v="26.21"/>
    <x v="4"/>
    <x v="0"/>
  </r>
  <r>
    <s v="Corn"/>
    <x v="1"/>
    <s v="Fuel, lube, and electricity"/>
    <x v="7"/>
    <s v="dollars per planted acre"/>
    <s v="No specific size"/>
    <x v="2"/>
    <s v="United States"/>
    <x v="22"/>
    <n v="29.67"/>
    <x v="4"/>
    <x v="0"/>
  </r>
  <r>
    <s v="Corn"/>
    <x v="1"/>
    <s v="Fuel, lube, and electricity"/>
    <x v="7"/>
    <s v="dollars per planted acre"/>
    <s v="No specific size"/>
    <x v="2"/>
    <s v="United States"/>
    <x v="23"/>
    <n v="28.31"/>
    <x v="4"/>
    <x v="0"/>
  </r>
  <r>
    <s v="Corn"/>
    <x v="1"/>
    <s v="Fuel, lube, and electricity"/>
    <x v="7"/>
    <s v="dollars per planted acre"/>
    <s v="No specific size"/>
    <x v="2"/>
    <s v="United States"/>
    <x v="24"/>
    <n v="23.94"/>
    <x v="4"/>
    <x v="0"/>
  </r>
  <r>
    <s v="Corn"/>
    <x v="1"/>
    <s v="Fuel, lube, and electricity"/>
    <x v="7"/>
    <s v="dollars per planted acre"/>
    <s v="No specific size"/>
    <x v="2"/>
    <s v="United States"/>
    <x v="25"/>
    <n v="27"/>
    <x v="5"/>
    <x v="0"/>
  </r>
  <r>
    <s v="Corn"/>
    <x v="1"/>
    <s v="Fuel, lube, and electricity"/>
    <x v="7"/>
    <s v="dollars per planted acre"/>
    <s v="No specific size"/>
    <x v="2"/>
    <s v="United States"/>
    <x v="26"/>
    <n v="39"/>
    <x v="5"/>
    <x v="0"/>
  </r>
  <r>
    <s v="Corn"/>
    <x v="1"/>
    <s v="Fuel, lube, and electricity"/>
    <x v="7"/>
    <s v="dollars per planted acre"/>
    <s v="No specific size"/>
    <x v="3"/>
    <s v="United States"/>
    <x v="0"/>
    <n v="21.24"/>
    <x v="0"/>
    <x v="0"/>
  </r>
  <r>
    <s v="Corn"/>
    <x v="1"/>
    <s v="Fuel, lube, and electricity"/>
    <x v="7"/>
    <s v="dollars per planted acre"/>
    <s v="No specific size"/>
    <x v="3"/>
    <s v="United States"/>
    <x v="1"/>
    <n v="20.95"/>
    <x v="0"/>
    <x v="0"/>
  </r>
  <r>
    <s v="Corn"/>
    <x v="1"/>
    <s v="Fuel, lube, and electricity"/>
    <x v="7"/>
    <s v="dollars per planted acre"/>
    <s v="No specific size"/>
    <x v="3"/>
    <s v="United States"/>
    <x v="2"/>
    <n v="19.75"/>
    <x v="0"/>
    <x v="0"/>
  </r>
  <r>
    <s v="Corn"/>
    <x v="1"/>
    <s v="Fuel, lube, and electricity"/>
    <x v="7"/>
    <s v="dollars per planted acre"/>
    <s v="No specific size"/>
    <x v="3"/>
    <s v="United States"/>
    <x v="3"/>
    <n v="18.88"/>
    <x v="0"/>
    <x v="0"/>
  </r>
  <r>
    <s v="Corn"/>
    <x v="1"/>
    <s v="Fuel, lube, and electricity"/>
    <x v="7"/>
    <s v="dollars per planted acre"/>
    <s v="No specific size"/>
    <x v="3"/>
    <s v="United States"/>
    <x v="4"/>
    <n v="23.66"/>
    <x v="0"/>
    <x v="0"/>
  </r>
  <r>
    <s v="Corn"/>
    <x v="1"/>
    <s v="Fuel, lube, and electricity"/>
    <x v="7"/>
    <s v="dollars per planted acre"/>
    <s v="No specific size"/>
    <x v="3"/>
    <s v="United States"/>
    <x v="5"/>
    <n v="19.84"/>
    <x v="1"/>
    <x v="0"/>
  </r>
  <r>
    <s v="Corn"/>
    <x v="1"/>
    <s v="Fuel, lube, and electricity"/>
    <x v="7"/>
    <s v="dollars per planted acre"/>
    <s v="No specific size"/>
    <x v="3"/>
    <s v="United States"/>
    <x v="6"/>
    <n v="16.649999999999999"/>
    <x v="1"/>
    <x v="0"/>
  </r>
  <r>
    <s v="Corn"/>
    <x v="1"/>
    <s v="Fuel, lube, and electricity"/>
    <x v="7"/>
    <s v="dollars per planted acre"/>
    <s v="No specific size"/>
    <x v="3"/>
    <s v="United States"/>
    <x v="7"/>
    <n v="20.02"/>
    <x v="1"/>
    <x v="0"/>
  </r>
  <r>
    <s v="Corn"/>
    <x v="1"/>
    <s v="Fuel, lube, and electricity"/>
    <x v="7"/>
    <s v="dollars per planted acre"/>
    <s v="No specific size"/>
    <x v="3"/>
    <s v="United States"/>
    <x v="8"/>
    <n v="21.86"/>
    <x v="1"/>
    <x v="0"/>
  </r>
  <r>
    <s v="Corn"/>
    <x v="1"/>
    <s v="Fuel, lube, and electricity"/>
    <x v="7"/>
    <s v="dollars per planted acre"/>
    <s v="No specific size"/>
    <x v="3"/>
    <s v="United States"/>
    <x v="9"/>
    <n v="25.85"/>
    <x v="2"/>
    <x v="0"/>
  </r>
  <r>
    <s v="Corn"/>
    <x v="1"/>
    <s v="Fuel, lube, and electricity"/>
    <x v="7"/>
    <s v="dollars per planted acre"/>
    <s v="No specific size"/>
    <x v="3"/>
    <s v="United States"/>
    <x v="10"/>
    <n v="28.6"/>
    <x v="2"/>
    <x v="0"/>
  </r>
  <r>
    <s v="Corn"/>
    <x v="1"/>
    <s v="Fuel, lube, and electricity"/>
    <x v="7"/>
    <s v="dollars per planted acre"/>
    <s v="No specific size"/>
    <x v="3"/>
    <s v="United States"/>
    <x v="11"/>
    <n v="31.92"/>
    <x v="2"/>
    <x v="0"/>
  </r>
  <r>
    <s v="Corn"/>
    <x v="1"/>
    <s v="Fuel, lube, and electricity"/>
    <x v="7"/>
    <s v="dollars per planted acre"/>
    <s v="No specific size"/>
    <x v="3"/>
    <s v="United States"/>
    <x v="12"/>
    <n v="41.67"/>
    <x v="2"/>
    <x v="0"/>
  </r>
  <r>
    <s v="Corn"/>
    <x v="1"/>
    <s v="Fuel, lube, and electricity"/>
    <x v="7"/>
    <s v="dollars per planted acre"/>
    <s v="No specific size"/>
    <x v="3"/>
    <s v="United States"/>
    <x v="13"/>
    <n v="28.23"/>
    <x v="2"/>
    <x v="0"/>
  </r>
  <r>
    <s v="Corn"/>
    <x v="1"/>
    <s v="Fuel, lube, and electricity"/>
    <x v="7"/>
    <s v="dollars per planted acre"/>
    <s v="No specific size"/>
    <x v="3"/>
    <s v="United States"/>
    <x v="14"/>
    <n v="26.75"/>
    <x v="3"/>
    <x v="0"/>
  </r>
  <r>
    <s v="Corn"/>
    <x v="1"/>
    <s v="Fuel, lube, and electricity"/>
    <x v="7"/>
    <s v="dollars per planted acre"/>
    <s v="No specific size"/>
    <x v="3"/>
    <s v="United States"/>
    <x v="15"/>
    <n v="32.619999999999997"/>
    <x v="3"/>
    <x v="0"/>
  </r>
  <r>
    <s v="Corn"/>
    <x v="1"/>
    <s v="Fuel, lube, and electricity"/>
    <x v="7"/>
    <s v="dollars per planted acre"/>
    <s v="No specific size"/>
    <x v="3"/>
    <s v="United States"/>
    <x v="16"/>
    <n v="31.76"/>
    <x v="3"/>
    <x v="0"/>
  </r>
  <r>
    <s v="Corn"/>
    <x v="1"/>
    <s v="Fuel, lube, and electricity"/>
    <x v="7"/>
    <s v="dollars per planted acre"/>
    <s v="No specific size"/>
    <x v="3"/>
    <s v="United States"/>
    <x v="17"/>
    <n v="32.08"/>
    <x v="3"/>
    <x v="0"/>
  </r>
  <r>
    <s v="Corn"/>
    <x v="1"/>
    <s v="Fuel, lube, and electricity"/>
    <x v="7"/>
    <s v="dollars per planted acre"/>
    <s v="No specific size"/>
    <x v="3"/>
    <s v="United States"/>
    <x v="18"/>
    <n v="32.83"/>
    <x v="3"/>
    <x v="0"/>
  </r>
  <r>
    <s v="Corn"/>
    <x v="1"/>
    <s v="Fuel, lube, and electricity"/>
    <x v="7"/>
    <s v="dollars per planted acre"/>
    <s v="No specific size"/>
    <x v="3"/>
    <s v="United States"/>
    <x v="19"/>
    <n v="21.58"/>
    <x v="3"/>
    <x v="0"/>
  </r>
  <r>
    <s v="Corn"/>
    <x v="1"/>
    <s v="Fuel, lube, and electricity"/>
    <x v="7"/>
    <s v="dollars per planted acre"/>
    <s v="No specific size"/>
    <x v="3"/>
    <s v="United States"/>
    <x v="20"/>
    <n v="19.170000000000002"/>
    <x v="4"/>
    <x v="0"/>
  </r>
  <r>
    <s v="Corn"/>
    <x v="1"/>
    <s v="Fuel, lube, and electricity"/>
    <x v="7"/>
    <s v="dollars per planted acre"/>
    <s v="No specific size"/>
    <x v="3"/>
    <s v="United States"/>
    <x v="21"/>
    <n v="21.78"/>
    <x v="4"/>
    <x v="0"/>
  </r>
  <r>
    <s v="Corn"/>
    <x v="1"/>
    <s v="Fuel, lube, and electricity"/>
    <x v="7"/>
    <s v="dollars per planted acre"/>
    <s v="No specific size"/>
    <x v="3"/>
    <s v="United States"/>
    <x v="22"/>
    <n v="24.98"/>
    <x v="4"/>
    <x v="0"/>
  </r>
  <r>
    <s v="Corn"/>
    <x v="1"/>
    <s v="Fuel, lube, and electricity"/>
    <x v="7"/>
    <s v="dollars per planted acre"/>
    <s v="No specific size"/>
    <x v="3"/>
    <s v="United States"/>
    <x v="23"/>
    <n v="24.37"/>
    <x v="4"/>
    <x v="0"/>
  </r>
  <r>
    <s v="Corn"/>
    <x v="1"/>
    <s v="Fuel, lube, and electricity"/>
    <x v="7"/>
    <s v="dollars per planted acre"/>
    <s v="No specific size"/>
    <x v="3"/>
    <s v="United States"/>
    <x v="24"/>
    <n v="21.33"/>
    <x v="4"/>
    <x v="0"/>
  </r>
  <r>
    <s v="Corn"/>
    <x v="1"/>
    <s v="Fuel, lube, and electricity"/>
    <x v="7"/>
    <s v="dollars per planted acre"/>
    <s v="No specific size"/>
    <x v="3"/>
    <s v="United States"/>
    <x v="25"/>
    <n v="17.61"/>
    <x v="5"/>
    <x v="0"/>
  </r>
  <r>
    <s v="Corn"/>
    <x v="1"/>
    <s v="Fuel, lube, and electricity"/>
    <x v="7"/>
    <s v="dollars per planted acre"/>
    <s v="No specific size"/>
    <x v="3"/>
    <s v="United States"/>
    <x v="26"/>
    <n v="26.23"/>
    <x v="5"/>
    <x v="0"/>
  </r>
  <r>
    <s v="Corn"/>
    <x v="1"/>
    <s v="Fuel, lube, and electricity"/>
    <x v="7"/>
    <s v="dollars per planted acre"/>
    <s v="No specific size"/>
    <x v="4"/>
    <s v="United States"/>
    <x v="0"/>
    <n v="43.17"/>
    <x v="0"/>
    <x v="0"/>
  </r>
  <r>
    <s v="Corn"/>
    <x v="1"/>
    <s v="Fuel, lube, and electricity"/>
    <x v="7"/>
    <s v="dollars per planted acre"/>
    <s v="No specific size"/>
    <x v="4"/>
    <s v="United States"/>
    <x v="1"/>
    <n v="42.84"/>
    <x v="0"/>
    <x v="0"/>
  </r>
  <r>
    <s v="Corn"/>
    <x v="1"/>
    <s v="Fuel, lube, and electricity"/>
    <x v="7"/>
    <s v="dollars per planted acre"/>
    <s v="No specific size"/>
    <x v="4"/>
    <s v="United States"/>
    <x v="2"/>
    <n v="40.61"/>
    <x v="0"/>
    <x v="0"/>
  </r>
  <r>
    <s v="Corn"/>
    <x v="1"/>
    <s v="Fuel, lube, and electricity"/>
    <x v="7"/>
    <s v="dollars per planted acre"/>
    <s v="No specific size"/>
    <x v="4"/>
    <s v="United States"/>
    <x v="3"/>
    <n v="38.880000000000003"/>
    <x v="0"/>
    <x v="0"/>
  </r>
  <r>
    <s v="Corn"/>
    <x v="1"/>
    <s v="Fuel, lube, and electricity"/>
    <x v="7"/>
    <s v="dollars per planted acre"/>
    <s v="No specific size"/>
    <x v="4"/>
    <s v="United States"/>
    <x v="4"/>
    <n v="48.73"/>
    <x v="0"/>
    <x v="0"/>
  </r>
  <r>
    <s v="Corn"/>
    <x v="1"/>
    <s v="Fuel, lube, and electricity"/>
    <x v="7"/>
    <s v="dollars per planted acre"/>
    <s v="No specific size"/>
    <x v="4"/>
    <s v="United States"/>
    <x v="5"/>
    <n v="46.68"/>
    <x v="1"/>
    <x v="0"/>
  </r>
  <r>
    <s v="Corn"/>
    <x v="1"/>
    <s v="Fuel, lube, and electricity"/>
    <x v="7"/>
    <s v="dollars per planted acre"/>
    <s v="No specific size"/>
    <x v="4"/>
    <s v="United States"/>
    <x v="6"/>
    <n v="39.159999999999997"/>
    <x v="1"/>
    <x v="0"/>
  </r>
  <r>
    <s v="Corn"/>
    <x v="1"/>
    <s v="Fuel, lube, and electricity"/>
    <x v="7"/>
    <s v="dollars per planted acre"/>
    <s v="No specific size"/>
    <x v="4"/>
    <s v="United States"/>
    <x v="7"/>
    <n v="47.93"/>
    <x v="1"/>
    <x v="0"/>
  </r>
  <r>
    <s v="Corn"/>
    <x v="1"/>
    <s v="Fuel, lube, and electricity"/>
    <x v="7"/>
    <s v="dollars per planted acre"/>
    <s v="No specific size"/>
    <x v="4"/>
    <s v="United States"/>
    <x v="8"/>
    <n v="56.75"/>
    <x v="1"/>
    <x v="0"/>
  </r>
  <r>
    <s v="Corn"/>
    <x v="1"/>
    <s v="Fuel, lube, and electricity"/>
    <x v="7"/>
    <s v="dollars per planted acre"/>
    <s v="No specific size"/>
    <x v="4"/>
    <s v="United States"/>
    <x v="9"/>
    <n v="59.79"/>
    <x v="2"/>
    <x v="0"/>
  </r>
  <r>
    <s v="Corn"/>
    <x v="1"/>
    <s v="Fuel, lube, and electricity"/>
    <x v="7"/>
    <s v="dollars per planted acre"/>
    <s v="No specific size"/>
    <x v="4"/>
    <s v="United States"/>
    <x v="10"/>
    <n v="66.16"/>
    <x v="2"/>
    <x v="0"/>
  </r>
  <r>
    <s v="Corn"/>
    <x v="1"/>
    <s v="Fuel, lube, and electricity"/>
    <x v="7"/>
    <s v="dollars per planted acre"/>
    <s v="No specific size"/>
    <x v="4"/>
    <s v="United States"/>
    <x v="11"/>
    <n v="76.3"/>
    <x v="2"/>
    <x v="0"/>
  </r>
  <r>
    <s v="Corn"/>
    <x v="1"/>
    <s v="Fuel, lube, and electricity"/>
    <x v="7"/>
    <s v="dollars per planted acre"/>
    <s v="No specific size"/>
    <x v="4"/>
    <s v="United States"/>
    <x v="12"/>
    <n v="98.36"/>
    <x v="2"/>
    <x v="0"/>
  </r>
  <r>
    <s v="Corn"/>
    <x v="1"/>
    <s v="Fuel, lube, and electricity"/>
    <x v="7"/>
    <s v="dollars per planted acre"/>
    <s v="No specific size"/>
    <x v="4"/>
    <s v="United States"/>
    <x v="13"/>
    <n v="67.069999999999993"/>
    <x v="2"/>
    <x v="0"/>
  </r>
  <r>
    <s v="Corn"/>
    <x v="1"/>
    <s v="Fuel, lube, and electricity"/>
    <x v="7"/>
    <s v="dollars per planted acre"/>
    <s v="No specific size"/>
    <x v="4"/>
    <s v="United States"/>
    <x v="14"/>
    <n v="42.51"/>
    <x v="3"/>
    <x v="0"/>
  </r>
  <r>
    <s v="Corn"/>
    <x v="1"/>
    <s v="Fuel, lube, and electricity"/>
    <x v="7"/>
    <s v="dollars per planted acre"/>
    <s v="No specific size"/>
    <x v="4"/>
    <s v="United States"/>
    <x v="15"/>
    <n v="52.28"/>
    <x v="3"/>
    <x v="0"/>
  </r>
  <r>
    <s v="Corn"/>
    <x v="1"/>
    <s v="Fuel, lube, and electricity"/>
    <x v="7"/>
    <s v="dollars per planted acre"/>
    <s v="No specific size"/>
    <x v="4"/>
    <s v="United States"/>
    <x v="16"/>
    <n v="50.81"/>
    <x v="3"/>
    <x v="0"/>
  </r>
  <r>
    <s v="Corn"/>
    <x v="1"/>
    <s v="Fuel, lube, and electricity"/>
    <x v="7"/>
    <s v="dollars per planted acre"/>
    <s v="No specific size"/>
    <x v="4"/>
    <s v="United States"/>
    <x v="17"/>
    <n v="53.1"/>
    <x v="3"/>
    <x v="0"/>
  </r>
  <r>
    <s v="Corn"/>
    <x v="1"/>
    <s v="Fuel, lube, and electricity"/>
    <x v="7"/>
    <s v="dollars per planted acre"/>
    <s v="No specific size"/>
    <x v="4"/>
    <s v="United States"/>
    <x v="18"/>
    <n v="54.69"/>
    <x v="3"/>
    <x v="0"/>
  </r>
  <r>
    <s v="Corn"/>
    <x v="1"/>
    <s v="Fuel, lube, and electricity"/>
    <x v="7"/>
    <s v="dollars per planted acre"/>
    <s v="No specific size"/>
    <x v="4"/>
    <s v="United States"/>
    <x v="19"/>
    <n v="35.44"/>
    <x v="3"/>
    <x v="0"/>
  </r>
  <r>
    <s v="Corn"/>
    <x v="1"/>
    <s v="Fuel, lube, and electricity"/>
    <x v="7"/>
    <s v="dollars per planted acre"/>
    <s v="No specific size"/>
    <x v="4"/>
    <s v="United States"/>
    <x v="20"/>
    <n v="40.97"/>
    <x v="4"/>
    <x v="0"/>
  </r>
  <r>
    <s v="Corn"/>
    <x v="1"/>
    <s v="Fuel, lube, and electricity"/>
    <x v="7"/>
    <s v="dollars per planted acre"/>
    <s v="No specific size"/>
    <x v="4"/>
    <s v="United States"/>
    <x v="21"/>
    <n v="45.52"/>
    <x v="4"/>
    <x v="0"/>
  </r>
  <r>
    <s v="Corn"/>
    <x v="1"/>
    <s v="Fuel, lube, and electricity"/>
    <x v="7"/>
    <s v="dollars per planted acre"/>
    <s v="No specific size"/>
    <x v="4"/>
    <s v="United States"/>
    <x v="22"/>
    <n v="51.3"/>
    <x v="4"/>
    <x v="0"/>
  </r>
  <r>
    <s v="Corn"/>
    <x v="1"/>
    <s v="Fuel, lube, and electricity"/>
    <x v="7"/>
    <s v="dollars per planted acre"/>
    <s v="No specific size"/>
    <x v="4"/>
    <s v="United States"/>
    <x v="23"/>
    <n v="48.04"/>
    <x v="4"/>
    <x v="0"/>
  </r>
  <r>
    <s v="Corn"/>
    <x v="1"/>
    <s v="Fuel, lube, and electricity"/>
    <x v="7"/>
    <s v="dollars per planted acre"/>
    <s v="No specific size"/>
    <x v="4"/>
    <s v="United States"/>
    <x v="24"/>
    <n v="40.96"/>
    <x v="4"/>
    <x v="0"/>
  </r>
  <r>
    <s v="Corn"/>
    <x v="1"/>
    <s v="Fuel, lube, and electricity"/>
    <x v="7"/>
    <s v="dollars per planted acre"/>
    <s v="No specific size"/>
    <x v="4"/>
    <s v="United States"/>
    <x v="25"/>
    <n v="27.2"/>
    <x v="5"/>
    <x v="0"/>
  </r>
  <r>
    <s v="Corn"/>
    <x v="1"/>
    <s v="Fuel, lube, and electricity"/>
    <x v="7"/>
    <s v="dollars per planted acre"/>
    <s v="No specific size"/>
    <x v="4"/>
    <s v="United States"/>
    <x v="26"/>
    <n v="39.369999999999997"/>
    <x v="5"/>
    <x v="0"/>
  </r>
  <r>
    <s v="Corn"/>
    <x v="1"/>
    <s v="Fuel, lube, and electricity"/>
    <x v="7"/>
    <s v="dollars per planted acre"/>
    <s v="No specific size"/>
    <x v="5"/>
    <s v="United States"/>
    <x v="0"/>
    <n v="19.11"/>
    <x v="0"/>
    <x v="0"/>
  </r>
  <r>
    <s v="Corn"/>
    <x v="1"/>
    <s v="Fuel, lube, and electricity"/>
    <x v="7"/>
    <s v="dollars per planted acre"/>
    <s v="No specific size"/>
    <x v="5"/>
    <s v="United States"/>
    <x v="1"/>
    <n v="17.559999999999999"/>
    <x v="0"/>
    <x v="0"/>
  </r>
  <r>
    <s v="Corn"/>
    <x v="1"/>
    <s v="Fuel, lube, and electricity"/>
    <x v="7"/>
    <s v="dollars per planted acre"/>
    <s v="No specific size"/>
    <x v="5"/>
    <s v="United States"/>
    <x v="2"/>
    <n v="16.27"/>
    <x v="0"/>
    <x v="0"/>
  </r>
  <r>
    <s v="Corn"/>
    <x v="1"/>
    <s v="Fuel, lube, and electricity"/>
    <x v="7"/>
    <s v="dollars per planted acre"/>
    <s v="No specific size"/>
    <x v="5"/>
    <s v="United States"/>
    <x v="3"/>
    <n v="16.32"/>
    <x v="0"/>
    <x v="0"/>
  </r>
  <r>
    <s v="Corn"/>
    <x v="1"/>
    <s v="Fuel, lube, and electricity"/>
    <x v="7"/>
    <s v="dollars per planted acre"/>
    <s v="No specific size"/>
    <x v="5"/>
    <s v="United States"/>
    <x v="4"/>
    <n v="23.6"/>
    <x v="0"/>
    <x v="0"/>
  </r>
  <r>
    <s v="Corn"/>
    <x v="1"/>
    <s v="Fuel, lube, and electricity"/>
    <x v="7"/>
    <s v="dollars per planted acre"/>
    <s v="No specific size"/>
    <x v="5"/>
    <s v="United States"/>
    <x v="5"/>
    <n v="9"/>
    <x v="1"/>
    <x v="0"/>
  </r>
  <r>
    <s v="Corn"/>
    <x v="1"/>
    <s v="Fuel, lube, and electricity"/>
    <x v="7"/>
    <s v="dollars per planted acre"/>
    <s v="No specific size"/>
    <x v="5"/>
    <s v="United States"/>
    <x v="6"/>
    <n v="6.86"/>
    <x v="1"/>
    <x v="0"/>
  </r>
  <r>
    <s v="Corn"/>
    <x v="1"/>
    <s v="Fuel, lube, and electricity"/>
    <x v="7"/>
    <s v="dollars per planted acre"/>
    <s v="No specific size"/>
    <x v="5"/>
    <s v="United States"/>
    <x v="7"/>
    <n v="10.54"/>
    <x v="1"/>
    <x v="0"/>
  </r>
  <r>
    <s v="Corn"/>
    <x v="1"/>
    <s v="Fuel, lube, and electricity"/>
    <x v="7"/>
    <s v="dollars per planted acre"/>
    <s v="No specific size"/>
    <x v="5"/>
    <s v="United States"/>
    <x v="8"/>
    <n v="12.69"/>
    <x v="1"/>
    <x v="0"/>
  </r>
  <r>
    <s v="Corn"/>
    <x v="1"/>
    <s v="Fuel, lube, and electricity"/>
    <x v="7"/>
    <s v="dollars per planted acre"/>
    <s v="No specific size"/>
    <x v="5"/>
    <s v="United States"/>
    <x v="9"/>
    <n v="17.86"/>
    <x v="2"/>
    <x v="0"/>
  </r>
  <r>
    <s v="Corn"/>
    <x v="1"/>
    <s v="Fuel, lube, and electricity"/>
    <x v="7"/>
    <s v="dollars per planted acre"/>
    <s v="No specific size"/>
    <x v="5"/>
    <s v="United States"/>
    <x v="10"/>
    <n v="19.760000000000002"/>
    <x v="2"/>
    <x v="0"/>
  </r>
  <r>
    <s v="Corn"/>
    <x v="1"/>
    <s v="Fuel, lube, and electricity"/>
    <x v="7"/>
    <s v="dollars per planted acre"/>
    <s v="No specific size"/>
    <x v="5"/>
    <s v="United States"/>
    <x v="11"/>
    <n v="21.23"/>
    <x v="2"/>
    <x v="0"/>
  </r>
  <r>
    <s v="Corn"/>
    <x v="1"/>
    <s v="Fuel, lube, and electricity"/>
    <x v="7"/>
    <s v="dollars per planted acre"/>
    <s v="No specific size"/>
    <x v="5"/>
    <s v="United States"/>
    <x v="12"/>
    <n v="27.95"/>
    <x v="2"/>
    <x v="0"/>
  </r>
  <r>
    <s v="Corn"/>
    <x v="1"/>
    <s v="Fuel, lube, and electricity"/>
    <x v="7"/>
    <s v="dollars per planted acre"/>
    <s v="No specific size"/>
    <x v="5"/>
    <s v="United States"/>
    <x v="13"/>
    <n v="19.71"/>
    <x v="2"/>
    <x v="0"/>
  </r>
  <r>
    <s v="Corn"/>
    <x v="1"/>
    <s v="Fuel, lube, and electricity"/>
    <x v="7"/>
    <s v="dollars per planted acre"/>
    <s v="No specific size"/>
    <x v="5"/>
    <s v="United States"/>
    <x v="14"/>
    <n v="19.010000000000002"/>
    <x v="3"/>
    <x v="0"/>
  </r>
  <r>
    <s v="Corn"/>
    <x v="1"/>
    <s v="Fuel, lube, and electricity"/>
    <x v="7"/>
    <s v="dollars per planted acre"/>
    <s v="No specific size"/>
    <x v="5"/>
    <s v="United States"/>
    <x v="15"/>
    <n v="23.96"/>
    <x v="3"/>
    <x v="0"/>
  </r>
  <r>
    <s v="Corn"/>
    <x v="1"/>
    <s v="Fuel, lube, and electricity"/>
    <x v="7"/>
    <s v="dollars per planted acre"/>
    <s v="No specific size"/>
    <x v="5"/>
    <s v="United States"/>
    <x v="16"/>
    <n v="21.99"/>
    <x v="3"/>
    <x v="0"/>
  </r>
  <r>
    <s v="Corn"/>
    <x v="1"/>
    <s v="Fuel, lube, and electricity"/>
    <x v="7"/>
    <s v="dollars per planted acre"/>
    <s v="No specific size"/>
    <x v="5"/>
    <s v="United States"/>
    <x v="17"/>
    <n v="24.89"/>
    <x v="3"/>
    <x v="0"/>
  </r>
  <r>
    <s v="Corn"/>
    <x v="1"/>
    <s v="Fuel, lube, and electricity"/>
    <x v="7"/>
    <s v="dollars per planted acre"/>
    <s v="No specific size"/>
    <x v="5"/>
    <s v="United States"/>
    <x v="18"/>
    <n v="24.71"/>
    <x v="3"/>
    <x v="0"/>
  </r>
  <r>
    <s v="Corn"/>
    <x v="1"/>
    <s v="Fuel, lube, and electricity"/>
    <x v="7"/>
    <s v="dollars per planted acre"/>
    <s v="No specific size"/>
    <x v="5"/>
    <s v="United States"/>
    <x v="19"/>
    <n v="16.18"/>
    <x v="3"/>
    <x v="0"/>
  </r>
  <r>
    <s v="Corn"/>
    <x v="1"/>
    <s v="Fuel, lube, and electricity"/>
    <x v="7"/>
    <s v="dollars per planted acre"/>
    <s v="No specific size"/>
    <x v="5"/>
    <s v="United States"/>
    <x v="20"/>
    <n v="16.170000000000002"/>
    <x v="4"/>
    <x v="0"/>
  </r>
  <r>
    <s v="Corn"/>
    <x v="1"/>
    <s v="Fuel, lube, and electricity"/>
    <x v="7"/>
    <s v="dollars per planted acre"/>
    <s v="No specific size"/>
    <x v="5"/>
    <s v="United States"/>
    <x v="21"/>
    <n v="18.39"/>
    <x v="4"/>
    <x v="0"/>
  </r>
  <r>
    <s v="Corn"/>
    <x v="1"/>
    <s v="Fuel, lube, and electricity"/>
    <x v="7"/>
    <s v="dollars per planted acre"/>
    <s v="No specific size"/>
    <x v="5"/>
    <s v="United States"/>
    <x v="22"/>
    <n v="20.7"/>
    <x v="4"/>
    <x v="0"/>
  </r>
  <r>
    <s v="Corn"/>
    <x v="1"/>
    <s v="Fuel, lube, and electricity"/>
    <x v="7"/>
    <s v="dollars per planted acre"/>
    <s v="No specific size"/>
    <x v="5"/>
    <s v="United States"/>
    <x v="23"/>
    <n v="19.97"/>
    <x v="4"/>
    <x v="0"/>
  </r>
  <r>
    <s v="Corn"/>
    <x v="1"/>
    <s v="Fuel, lube, and electricity"/>
    <x v="7"/>
    <s v="dollars per planted acre"/>
    <s v="No specific size"/>
    <x v="5"/>
    <s v="United States"/>
    <x v="24"/>
    <n v="16.91"/>
    <x v="4"/>
    <x v="0"/>
  </r>
  <r>
    <s v="Corn"/>
    <x v="1"/>
    <s v="Fuel, lube, and electricity"/>
    <x v="7"/>
    <s v="dollars per planted acre"/>
    <s v="No specific size"/>
    <x v="5"/>
    <s v="United States"/>
    <x v="25"/>
    <n v="20.89"/>
    <x v="5"/>
    <x v="0"/>
  </r>
  <r>
    <s v="Corn"/>
    <x v="1"/>
    <s v="Fuel, lube, and electricity"/>
    <x v="7"/>
    <s v="dollars per planted acre"/>
    <s v="No specific size"/>
    <x v="5"/>
    <s v="United States"/>
    <x v="26"/>
    <n v="30.1"/>
    <x v="5"/>
    <x v="0"/>
  </r>
  <r>
    <s v="Corn"/>
    <x v="1"/>
    <s v="Fuel, lube, and electricity"/>
    <x v="7"/>
    <s v="dollars per planted acre"/>
    <s v="No specific size"/>
    <x v="6"/>
    <s v="United States"/>
    <x v="0"/>
    <n v="19.07"/>
    <x v="0"/>
    <x v="0"/>
  </r>
  <r>
    <s v="Corn"/>
    <x v="1"/>
    <s v="Fuel, lube, and electricity"/>
    <x v="7"/>
    <s v="dollars per planted acre"/>
    <s v="No specific size"/>
    <x v="6"/>
    <s v="United States"/>
    <x v="1"/>
    <n v="19.329999999999998"/>
    <x v="0"/>
    <x v="0"/>
  </r>
  <r>
    <s v="Corn"/>
    <x v="1"/>
    <s v="Fuel, lube, and electricity"/>
    <x v="7"/>
    <s v="dollars per planted acre"/>
    <s v="No specific size"/>
    <x v="6"/>
    <s v="United States"/>
    <x v="2"/>
    <n v="13.76"/>
    <x v="0"/>
    <x v="0"/>
  </r>
  <r>
    <s v="Corn"/>
    <x v="1"/>
    <s v="Fuel, lube, and electricity"/>
    <x v="7"/>
    <s v="dollars per planted acre"/>
    <s v="No specific size"/>
    <x v="6"/>
    <s v="United States"/>
    <x v="3"/>
    <n v="15.37"/>
    <x v="0"/>
    <x v="0"/>
  </r>
  <r>
    <s v="Corn"/>
    <x v="1"/>
    <s v="Fuel, lube, and electricity"/>
    <x v="7"/>
    <s v="dollars per planted acre"/>
    <s v="No specific size"/>
    <x v="6"/>
    <s v="United States"/>
    <x v="4"/>
    <n v="24.15"/>
    <x v="0"/>
    <x v="0"/>
  </r>
  <r>
    <s v="Corn"/>
    <x v="1"/>
    <s v="Fuel, lube, and electricity"/>
    <x v="7"/>
    <s v="dollars per planted acre"/>
    <s v="No specific size"/>
    <x v="6"/>
    <s v="United States"/>
    <x v="5"/>
    <n v="17.940000000000001"/>
    <x v="1"/>
    <x v="0"/>
  </r>
  <r>
    <s v="Corn"/>
    <x v="1"/>
    <s v="Fuel, lube, and electricity"/>
    <x v="7"/>
    <s v="dollars per planted acre"/>
    <s v="No specific size"/>
    <x v="6"/>
    <s v="United States"/>
    <x v="6"/>
    <n v="14.63"/>
    <x v="1"/>
    <x v="0"/>
  </r>
  <r>
    <s v="Corn"/>
    <x v="1"/>
    <s v="Fuel, lube, and electricity"/>
    <x v="7"/>
    <s v="dollars per planted acre"/>
    <s v="No specific size"/>
    <x v="6"/>
    <s v="United States"/>
    <x v="7"/>
    <n v="20.21"/>
    <x v="1"/>
    <x v="0"/>
  </r>
  <r>
    <s v="Corn"/>
    <x v="1"/>
    <s v="Fuel, lube, and electricity"/>
    <x v="7"/>
    <s v="dollars per planted acre"/>
    <s v="No specific size"/>
    <x v="6"/>
    <s v="United States"/>
    <x v="8"/>
    <n v="22.61"/>
    <x v="1"/>
    <x v="0"/>
  </r>
  <r>
    <s v="Corn"/>
    <x v="1"/>
    <s v="Fuel, lube, and electricity"/>
    <x v="7"/>
    <s v="dollars per planted acre"/>
    <s v="No specific size"/>
    <x v="6"/>
    <s v="United States"/>
    <x v="9"/>
    <n v="22.68"/>
    <x v="2"/>
    <x v="0"/>
  </r>
  <r>
    <s v="Corn"/>
    <x v="1"/>
    <s v="Fuel, lube, and electricity"/>
    <x v="7"/>
    <s v="dollars per planted acre"/>
    <s v="No specific size"/>
    <x v="6"/>
    <s v="United States"/>
    <x v="10"/>
    <n v="25.1"/>
    <x v="2"/>
    <x v="0"/>
  </r>
  <r>
    <s v="Corn"/>
    <x v="1"/>
    <s v="Fuel, lube, and electricity"/>
    <x v="7"/>
    <s v="dollars per planted acre"/>
    <s v="No specific size"/>
    <x v="6"/>
    <s v="United States"/>
    <x v="11"/>
    <n v="26.82"/>
    <x v="2"/>
    <x v="0"/>
  </r>
  <r>
    <s v="Corn"/>
    <x v="1"/>
    <s v="Fuel, lube, and electricity"/>
    <x v="7"/>
    <s v="dollars per planted acre"/>
    <s v="No specific size"/>
    <x v="6"/>
    <s v="United States"/>
    <x v="12"/>
    <n v="33.64"/>
    <x v="2"/>
    <x v="0"/>
  </r>
  <r>
    <s v="Corn"/>
    <x v="1"/>
    <s v="Fuel, lube, and electricity"/>
    <x v="7"/>
    <s v="dollars per planted acre"/>
    <s v="No specific size"/>
    <x v="6"/>
    <s v="United States"/>
    <x v="13"/>
    <n v="24.24"/>
    <x v="2"/>
    <x v="0"/>
  </r>
  <r>
    <s v="Corn"/>
    <x v="1"/>
    <s v="Fuel, lube, and electricity"/>
    <x v="7"/>
    <s v="dollars per planted acre"/>
    <s v="No specific size"/>
    <x v="6"/>
    <s v="United States"/>
    <x v="14"/>
    <n v="31.67"/>
    <x v="3"/>
    <x v="0"/>
  </r>
  <r>
    <s v="Corn"/>
    <x v="1"/>
    <s v="Fuel, lube, and electricity"/>
    <x v="7"/>
    <s v="dollars per planted acre"/>
    <s v="No specific size"/>
    <x v="6"/>
    <s v="United States"/>
    <x v="15"/>
    <n v="39.380000000000003"/>
    <x v="3"/>
    <x v="0"/>
  </r>
  <r>
    <s v="Corn"/>
    <x v="1"/>
    <s v="Fuel, lube, and electricity"/>
    <x v="7"/>
    <s v="dollars per planted acre"/>
    <s v="No specific size"/>
    <x v="6"/>
    <s v="United States"/>
    <x v="16"/>
    <n v="41.93"/>
    <x v="3"/>
    <x v="0"/>
  </r>
  <r>
    <s v="Corn"/>
    <x v="1"/>
    <s v="Fuel, lube, and electricity"/>
    <x v="7"/>
    <s v="dollars per planted acre"/>
    <s v="No specific size"/>
    <x v="6"/>
    <s v="United States"/>
    <x v="17"/>
    <n v="43.27"/>
    <x v="3"/>
    <x v="0"/>
  </r>
  <r>
    <s v="Corn"/>
    <x v="1"/>
    <s v="Fuel, lube, and electricity"/>
    <x v="7"/>
    <s v="dollars per planted acre"/>
    <s v="No specific size"/>
    <x v="6"/>
    <s v="United States"/>
    <x v="18"/>
    <n v="42.3"/>
    <x v="3"/>
    <x v="0"/>
  </r>
  <r>
    <s v="Corn"/>
    <x v="1"/>
    <s v="Fuel, lube, and electricity"/>
    <x v="7"/>
    <s v="dollars per planted acre"/>
    <s v="No specific size"/>
    <x v="6"/>
    <s v="United States"/>
    <x v="19"/>
    <n v="26.61"/>
    <x v="3"/>
    <x v="0"/>
  </r>
  <r>
    <s v="Corn"/>
    <x v="1"/>
    <s v="Fuel, lube, and electricity"/>
    <x v="7"/>
    <s v="dollars per planted acre"/>
    <s v="No specific size"/>
    <x v="6"/>
    <s v="United States"/>
    <x v="20"/>
    <n v="43.81"/>
    <x v="4"/>
    <x v="0"/>
  </r>
  <r>
    <s v="Corn"/>
    <x v="1"/>
    <s v="Fuel, lube, and electricity"/>
    <x v="7"/>
    <s v="dollars per planted acre"/>
    <s v="No specific size"/>
    <x v="6"/>
    <s v="United States"/>
    <x v="21"/>
    <n v="45.66"/>
    <x v="4"/>
    <x v="0"/>
  </r>
  <r>
    <s v="Corn"/>
    <x v="1"/>
    <s v="Fuel, lube, and electricity"/>
    <x v="7"/>
    <s v="dollars per planted acre"/>
    <s v="No specific size"/>
    <x v="6"/>
    <s v="United States"/>
    <x v="22"/>
    <n v="53.38"/>
    <x v="4"/>
    <x v="0"/>
  </r>
  <r>
    <s v="Corn"/>
    <x v="1"/>
    <s v="Fuel, lube, and electricity"/>
    <x v="7"/>
    <s v="dollars per planted acre"/>
    <s v="No specific size"/>
    <x v="6"/>
    <s v="United States"/>
    <x v="23"/>
    <n v="53.02"/>
    <x v="4"/>
    <x v="0"/>
  </r>
  <r>
    <s v="Corn"/>
    <x v="1"/>
    <s v="Fuel, lube, and electricity"/>
    <x v="7"/>
    <s v="dollars per planted acre"/>
    <s v="No specific size"/>
    <x v="6"/>
    <s v="United States"/>
    <x v="24"/>
    <n v="46.14"/>
    <x v="4"/>
    <x v="0"/>
  </r>
  <r>
    <s v="Corn"/>
    <x v="1"/>
    <s v="Fuel, lube, and electricity"/>
    <x v="7"/>
    <s v="dollars per planted acre"/>
    <s v="No specific size"/>
    <x v="6"/>
    <s v="United States"/>
    <x v="25"/>
    <n v="40.950000000000003"/>
    <x v="5"/>
    <x v="0"/>
  </r>
  <r>
    <s v="Corn"/>
    <x v="1"/>
    <s v="Fuel, lube, and electricity"/>
    <x v="7"/>
    <s v="dollars per planted acre"/>
    <s v="No specific size"/>
    <x v="6"/>
    <s v="United States"/>
    <x v="26"/>
    <n v="59.24"/>
    <x v="5"/>
    <x v="0"/>
  </r>
  <r>
    <s v="Corn"/>
    <x v="1"/>
    <s v="Repairs"/>
    <x v="8"/>
    <s v="dollars per planted acre"/>
    <s v="No specific size"/>
    <x v="0"/>
    <s v="United States"/>
    <x v="0"/>
    <n v="15.78"/>
    <x v="0"/>
    <x v="0"/>
  </r>
  <r>
    <s v="Corn"/>
    <x v="1"/>
    <s v="Repairs"/>
    <x v="8"/>
    <s v="dollars per planted acre"/>
    <s v="No specific size"/>
    <x v="0"/>
    <s v="United States"/>
    <x v="1"/>
    <n v="16.170000000000002"/>
    <x v="0"/>
    <x v="0"/>
  </r>
  <r>
    <s v="Corn"/>
    <x v="1"/>
    <s v="Repairs"/>
    <x v="8"/>
    <s v="dollars per planted acre"/>
    <s v="No specific size"/>
    <x v="0"/>
    <s v="United States"/>
    <x v="2"/>
    <n v="16.649999999999999"/>
    <x v="0"/>
    <x v="0"/>
  </r>
  <r>
    <s v="Corn"/>
    <x v="1"/>
    <s v="Repairs"/>
    <x v="8"/>
    <s v="dollars per planted acre"/>
    <s v="No specific size"/>
    <x v="0"/>
    <s v="United States"/>
    <x v="3"/>
    <n v="17.170000000000002"/>
    <x v="0"/>
    <x v="0"/>
  </r>
  <r>
    <s v="Corn"/>
    <x v="1"/>
    <s v="Repairs"/>
    <x v="8"/>
    <s v="dollars per planted acre"/>
    <s v="No specific size"/>
    <x v="0"/>
    <s v="United States"/>
    <x v="4"/>
    <n v="17.55"/>
    <x v="0"/>
    <x v="0"/>
  </r>
  <r>
    <s v="Corn"/>
    <x v="1"/>
    <s v="Repairs"/>
    <x v="8"/>
    <s v="dollars per planted acre"/>
    <s v="No specific size"/>
    <x v="0"/>
    <s v="United States"/>
    <x v="5"/>
    <n v="13.76"/>
    <x v="1"/>
    <x v="0"/>
  </r>
  <r>
    <s v="Corn"/>
    <x v="1"/>
    <s v="Repairs"/>
    <x v="8"/>
    <s v="dollars per planted acre"/>
    <s v="No specific size"/>
    <x v="0"/>
    <s v="United States"/>
    <x v="6"/>
    <n v="13.91"/>
    <x v="1"/>
    <x v="0"/>
  </r>
  <r>
    <s v="Corn"/>
    <x v="1"/>
    <s v="Repairs"/>
    <x v="8"/>
    <s v="dollars per planted acre"/>
    <s v="No specific size"/>
    <x v="0"/>
    <s v="United States"/>
    <x v="7"/>
    <n v="14.22"/>
    <x v="1"/>
    <x v="0"/>
  </r>
  <r>
    <s v="Corn"/>
    <x v="1"/>
    <s v="Repairs"/>
    <x v="8"/>
    <s v="dollars per planted acre"/>
    <s v="No specific size"/>
    <x v="0"/>
    <s v="United States"/>
    <x v="8"/>
    <n v="15.35"/>
    <x v="1"/>
    <x v="0"/>
  </r>
  <r>
    <s v="Corn"/>
    <x v="1"/>
    <s v="Repairs"/>
    <x v="8"/>
    <s v="dollars per planted acre"/>
    <s v="No specific size"/>
    <x v="0"/>
    <s v="United States"/>
    <x v="9"/>
    <n v="14"/>
    <x v="2"/>
    <x v="0"/>
  </r>
  <r>
    <s v="Corn"/>
    <x v="1"/>
    <s v="Repairs"/>
    <x v="8"/>
    <s v="dollars per planted acre"/>
    <s v="No specific size"/>
    <x v="0"/>
    <s v="United States"/>
    <x v="10"/>
    <n v="14.45"/>
    <x v="2"/>
    <x v="0"/>
  </r>
  <r>
    <s v="Corn"/>
    <x v="1"/>
    <s v="Repairs"/>
    <x v="8"/>
    <s v="dollars per planted acre"/>
    <s v="No specific size"/>
    <x v="0"/>
    <s v="United States"/>
    <x v="11"/>
    <n v="14.86"/>
    <x v="2"/>
    <x v="0"/>
  </r>
  <r>
    <s v="Corn"/>
    <x v="1"/>
    <s v="Repairs"/>
    <x v="8"/>
    <s v="dollars per planted acre"/>
    <s v="No specific size"/>
    <x v="0"/>
    <s v="United States"/>
    <x v="12"/>
    <n v="15.37"/>
    <x v="2"/>
    <x v="0"/>
  </r>
  <r>
    <s v="Corn"/>
    <x v="1"/>
    <s v="Repairs"/>
    <x v="8"/>
    <s v="dollars per planted acre"/>
    <s v="No specific size"/>
    <x v="0"/>
    <s v="United States"/>
    <x v="13"/>
    <n v="15.69"/>
    <x v="2"/>
    <x v="0"/>
  </r>
  <r>
    <s v="Corn"/>
    <x v="1"/>
    <s v="Repairs"/>
    <x v="8"/>
    <s v="dollars per planted acre"/>
    <s v="No specific size"/>
    <x v="0"/>
    <s v="United States"/>
    <x v="14"/>
    <n v="23.96"/>
    <x v="3"/>
    <x v="0"/>
  </r>
  <r>
    <s v="Corn"/>
    <x v="1"/>
    <s v="Repairs"/>
    <x v="8"/>
    <s v="dollars per planted acre"/>
    <s v="No specific size"/>
    <x v="0"/>
    <s v="United States"/>
    <x v="15"/>
    <n v="24.79"/>
    <x v="3"/>
    <x v="0"/>
  </r>
  <r>
    <s v="Corn"/>
    <x v="1"/>
    <s v="Repairs"/>
    <x v="8"/>
    <s v="dollars per planted acre"/>
    <s v="No specific size"/>
    <x v="0"/>
    <s v="United States"/>
    <x v="16"/>
    <n v="25.48"/>
    <x v="3"/>
    <x v="0"/>
  </r>
  <r>
    <s v="Corn"/>
    <x v="1"/>
    <s v="Repairs"/>
    <x v="8"/>
    <s v="dollars per planted acre"/>
    <s v="No specific size"/>
    <x v="0"/>
    <s v="United States"/>
    <x v="17"/>
    <n v="25.79"/>
    <x v="3"/>
    <x v="0"/>
  </r>
  <r>
    <s v="Corn"/>
    <x v="1"/>
    <s v="Repairs"/>
    <x v="8"/>
    <s v="dollars per planted acre"/>
    <s v="No specific size"/>
    <x v="0"/>
    <s v="United States"/>
    <x v="18"/>
    <n v="26.17"/>
    <x v="3"/>
    <x v="0"/>
  </r>
  <r>
    <s v="Corn"/>
    <x v="1"/>
    <s v="Repairs"/>
    <x v="8"/>
    <s v="dollars per planted acre"/>
    <s v="No specific size"/>
    <x v="0"/>
    <s v="United States"/>
    <x v="19"/>
    <n v="26.18"/>
    <x v="3"/>
    <x v="0"/>
  </r>
  <r>
    <s v="Corn"/>
    <x v="1"/>
    <s v="Repairs"/>
    <x v="8"/>
    <s v="dollars per planted acre"/>
    <s v="No specific size"/>
    <x v="0"/>
    <s v="United States"/>
    <x v="20"/>
    <n v="32.200000000000003"/>
    <x v="4"/>
    <x v="0"/>
  </r>
  <r>
    <s v="Corn"/>
    <x v="1"/>
    <s v="Repairs"/>
    <x v="8"/>
    <s v="dollars per planted acre"/>
    <s v="No specific size"/>
    <x v="0"/>
    <s v="United States"/>
    <x v="21"/>
    <n v="32.75"/>
    <x v="4"/>
    <x v="0"/>
  </r>
  <r>
    <s v="Corn"/>
    <x v="1"/>
    <s v="Repairs"/>
    <x v="8"/>
    <s v="dollars per planted acre"/>
    <s v="No specific size"/>
    <x v="0"/>
    <s v="United States"/>
    <x v="22"/>
    <n v="33.909999999999997"/>
    <x v="4"/>
    <x v="0"/>
  </r>
  <r>
    <s v="Corn"/>
    <x v="1"/>
    <s v="Repairs"/>
    <x v="8"/>
    <s v="dollars per planted acre"/>
    <s v="No specific size"/>
    <x v="0"/>
    <s v="United States"/>
    <x v="23"/>
    <n v="35.130000000000003"/>
    <x v="4"/>
    <x v="0"/>
  </r>
  <r>
    <s v="Corn"/>
    <x v="1"/>
    <s v="Repairs"/>
    <x v="8"/>
    <s v="dollars per planted acre"/>
    <s v="No specific size"/>
    <x v="0"/>
    <s v="United States"/>
    <x v="24"/>
    <n v="35.56"/>
    <x v="4"/>
    <x v="0"/>
  </r>
  <r>
    <s v="Corn"/>
    <x v="1"/>
    <s v="Repairs"/>
    <x v="8"/>
    <s v="dollars per planted acre"/>
    <s v="No specific size"/>
    <x v="0"/>
    <s v="United States"/>
    <x v="25"/>
    <n v="40.880000000000003"/>
    <x v="5"/>
    <x v="0"/>
  </r>
  <r>
    <s v="Corn"/>
    <x v="1"/>
    <s v="Repairs"/>
    <x v="8"/>
    <s v="dollars per planted acre"/>
    <s v="No specific size"/>
    <x v="0"/>
    <s v="United States"/>
    <x v="26"/>
    <n v="45.59"/>
    <x v="5"/>
    <x v="0"/>
  </r>
  <r>
    <s v="Corn"/>
    <x v="1"/>
    <s v="Repairs"/>
    <x v="8"/>
    <s v="dollars per planted acre"/>
    <s v="No specific size"/>
    <x v="1"/>
    <s v="United States"/>
    <x v="0"/>
    <n v="14.41"/>
    <x v="0"/>
    <x v="0"/>
  </r>
  <r>
    <s v="Corn"/>
    <x v="1"/>
    <s v="Repairs"/>
    <x v="8"/>
    <s v="dollars per planted acre"/>
    <s v="No specific size"/>
    <x v="1"/>
    <s v="United States"/>
    <x v="1"/>
    <n v="14.64"/>
    <x v="0"/>
    <x v="0"/>
  </r>
  <r>
    <s v="Corn"/>
    <x v="1"/>
    <s v="Repairs"/>
    <x v="8"/>
    <s v="dollars per planted acre"/>
    <s v="No specific size"/>
    <x v="1"/>
    <s v="United States"/>
    <x v="2"/>
    <n v="15.14"/>
    <x v="0"/>
    <x v="0"/>
  </r>
  <r>
    <s v="Corn"/>
    <x v="1"/>
    <s v="Repairs"/>
    <x v="8"/>
    <s v="dollars per planted acre"/>
    <s v="No specific size"/>
    <x v="1"/>
    <s v="United States"/>
    <x v="3"/>
    <n v="15.62"/>
    <x v="0"/>
    <x v="0"/>
  </r>
  <r>
    <s v="Corn"/>
    <x v="1"/>
    <s v="Repairs"/>
    <x v="8"/>
    <s v="dollars per planted acre"/>
    <s v="No specific size"/>
    <x v="1"/>
    <s v="United States"/>
    <x v="4"/>
    <n v="15.98"/>
    <x v="0"/>
    <x v="0"/>
  </r>
  <r>
    <s v="Corn"/>
    <x v="1"/>
    <s v="Repairs"/>
    <x v="8"/>
    <s v="dollars per planted acre"/>
    <s v="No specific size"/>
    <x v="1"/>
    <s v="United States"/>
    <x v="5"/>
    <n v="12.21"/>
    <x v="1"/>
    <x v="0"/>
  </r>
  <r>
    <s v="Corn"/>
    <x v="1"/>
    <s v="Repairs"/>
    <x v="8"/>
    <s v="dollars per planted acre"/>
    <s v="No specific size"/>
    <x v="1"/>
    <s v="United States"/>
    <x v="6"/>
    <n v="12.35"/>
    <x v="1"/>
    <x v="0"/>
  </r>
  <r>
    <s v="Corn"/>
    <x v="1"/>
    <s v="Repairs"/>
    <x v="8"/>
    <s v="dollars per planted acre"/>
    <s v="No specific size"/>
    <x v="1"/>
    <s v="United States"/>
    <x v="7"/>
    <n v="12.63"/>
    <x v="1"/>
    <x v="0"/>
  </r>
  <r>
    <s v="Corn"/>
    <x v="1"/>
    <s v="Repairs"/>
    <x v="8"/>
    <s v="dollars per planted acre"/>
    <s v="No specific size"/>
    <x v="1"/>
    <s v="United States"/>
    <x v="8"/>
    <n v="13.82"/>
    <x v="1"/>
    <x v="0"/>
  </r>
  <r>
    <s v="Corn"/>
    <x v="1"/>
    <s v="Repairs"/>
    <x v="8"/>
    <s v="dollars per planted acre"/>
    <s v="No specific size"/>
    <x v="1"/>
    <s v="United States"/>
    <x v="9"/>
    <n v="12.23"/>
    <x v="2"/>
    <x v="0"/>
  </r>
  <r>
    <s v="Corn"/>
    <x v="1"/>
    <s v="Repairs"/>
    <x v="8"/>
    <s v="dollars per planted acre"/>
    <s v="No specific size"/>
    <x v="1"/>
    <s v="United States"/>
    <x v="10"/>
    <n v="12.67"/>
    <x v="2"/>
    <x v="0"/>
  </r>
  <r>
    <s v="Corn"/>
    <x v="1"/>
    <s v="Repairs"/>
    <x v="8"/>
    <s v="dollars per planted acre"/>
    <s v="No specific size"/>
    <x v="1"/>
    <s v="United States"/>
    <x v="11"/>
    <n v="13.11"/>
    <x v="2"/>
    <x v="0"/>
  </r>
  <r>
    <s v="Corn"/>
    <x v="1"/>
    <s v="Repairs"/>
    <x v="8"/>
    <s v="dollars per planted acre"/>
    <s v="No specific size"/>
    <x v="1"/>
    <s v="United States"/>
    <x v="12"/>
    <n v="13.46"/>
    <x v="2"/>
    <x v="0"/>
  </r>
  <r>
    <s v="Corn"/>
    <x v="1"/>
    <s v="Repairs"/>
    <x v="8"/>
    <s v="dollars per planted acre"/>
    <s v="No specific size"/>
    <x v="1"/>
    <s v="United States"/>
    <x v="13"/>
    <n v="13.72"/>
    <x v="2"/>
    <x v="0"/>
  </r>
  <r>
    <s v="Corn"/>
    <x v="1"/>
    <s v="Repairs"/>
    <x v="8"/>
    <s v="dollars per planted acre"/>
    <s v="No specific size"/>
    <x v="1"/>
    <s v="United States"/>
    <x v="14"/>
    <n v="21.77"/>
    <x v="3"/>
    <x v="0"/>
  </r>
  <r>
    <s v="Corn"/>
    <x v="1"/>
    <s v="Repairs"/>
    <x v="8"/>
    <s v="dollars per planted acre"/>
    <s v="No specific size"/>
    <x v="1"/>
    <s v="United States"/>
    <x v="15"/>
    <n v="22.45"/>
    <x v="3"/>
    <x v="0"/>
  </r>
  <r>
    <s v="Corn"/>
    <x v="1"/>
    <s v="Repairs"/>
    <x v="8"/>
    <s v="dollars per planted acre"/>
    <s v="No specific size"/>
    <x v="1"/>
    <s v="United States"/>
    <x v="16"/>
    <n v="23.12"/>
    <x v="3"/>
    <x v="0"/>
  </r>
  <r>
    <s v="Corn"/>
    <x v="1"/>
    <s v="Repairs"/>
    <x v="8"/>
    <s v="dollars per planted acre"/>
    <s v="No specific size"/>
    <x v="1"/>
    <s v="United States"/>
    <x v="17"/>
    <n v="23.34"/>
    <x v="3"/>
    <x v="0"/>
  </r>
  <r>
    <s v="Corn"/>
    <x v="1"/>
    <s v="Repairs"/>
    <x v="8"/>
    <s v="dollars per planted acre"/>
    <s v="No specific size"/>
    <x v="1"/>
    <s v="United States"/>
    <x v="18"/>
    <n v="23.79"/>
    <x v="3"/>
    <x v="0"/>
  </r>
  <r>
    <s v="Corn"/>
    <x v="1"/>
    <s v="Repairs"/>
    <x v="8"/>
    <s v="dollars per planted acre"/>
    <s v="No specific size"/>
    <x v="1"/>
    <s v="United States"/>
    <x v="19"/>
    <n v="23.75"/>
    <x v="3"/>
    <x v="0"/>
  </r>
  <r>
    <s v="Corn"/>
    <x v="1"/>
    <s v="Repairs"/>
    <x v="8"/>
    <s v="dollars per planted acre"/>
    <s v="No specific size"/>
    <x v="1"/>
    <s v="United States"/>
    <x v="20"/>
    <n v="30.33"/>
    <x v="4"/>
    <x v="0"/>
  </r>
  <r>
    <s v="Corn"/>
    <x v="1"/>
    <s v="Repairs"/>
    <x v="8"/>
    <s v="dollars per planted acre"/>
    <s v="No specific size"/>
    <x v="1"/>
    <s v="United States"/>
    <x v="21"/>
    <n v="30.89"/>
    <x v="4"/>
    <x v="0"/>
  </r>
  <r>
    <s v="Corn"/>
    <x v="1"/>
    <s v="Repairs"/>
    <x v="8"/>
    <s v="dollars per planted acre"/>
    <s v="No specific size"/>
    <x v="1"/>
    <s v="United States"/>
    <x v="22"/>
    <n v="31.97"/>
    <x v="4"/>
    <x v="0"/>
  </r>
  <r>
    <s v="Corn"/>
    <x v="1"/>
    <s v="Repairs"/>
    <x v="8"/>
    <s v="dollars per planted acre"/>
    <s v="No specific size"/>
    <x v="1"/>
    <s v="United States"/>
    <x v="23"/>
    <n v="32.97"/>
    <x v="4"/>
    <x v="0"/>
  </r>
  <r>
    <s v="Corn"/>
    <x v="1"/>
    <s v="Repairs"/>
    <x v="8"/>
    <s v="dollars per planted acre"/>
    <s v="No specific size"/>
    <x v="1"/>
    <s v="United States"/>
    <x v="24"/>
    <n v="33.44"/>
    <x v="4"/>
    <x v="0"/>
  </r>
  <r>
    <s v="Corn"/>
    <x v="1"/>
    <s v="Repairs"/>
    <x v="8"/>
    <s v="dollars per planted acre"/>
    <s v="No specific size"/>
    <x v="1"/>
    <s v="United States"/>
    <x v="25"/>
    <n v="39.450000000000003"/>
    <x v="5"/>
    <x v="0"/>
  </r>
  <r>
    <s v="Corn"/>
    <x v="1"/>
    <s v="Repairs"/>
    <x v="8"/>
    <s v="dollars per planted acre"/>
    <s v="No specific size"/>
    <x v="1"/>
    <s v="United States"/>
    <x v="26"/>
    <n v="43.9"/>
    <x v="5"/>
    <x v="0"/>
  </r>
  <r>
    <s v="Corn"/>
    <x v="1"/>
    <s v="Repairs"/>
    <x v="8"/>
    <s v="dollars per planted acre"/>
    <s v="No specific size"/>
    <x v="2"/>
    <s v="United States"/>
    <x v="0"/>
    <n v="14.82"/>
    <x v="0"/>
    <x v="0"/>
  </r>
  <r>
    <s v="Corn"/>
    <x v="1"/>
    <s v="Repairs"/>
    <x v="8"/>
    <s v="dollars per planted acre"/>
    <s v="No specific size"/>
    <x v="2"/>
    <s v="United States"/>
    <x v="1"/>
    <n v="15.56"/>
    <x v="0"/>
    <x v="0"/>
  </r>
  <r>
    <s v="Corn"/>
    <x v="1"/>
    <s v="Repairs"/>
    <x v="8"/>
    <s v="dollars per planted acre"/>
    <s v="No specific size"/>
    <x v="2"/>
    <s v="United States"/>
    <x v="2"/>
    <n v="16.559999999999999"/>
    <x v="0"/>
    <x v="0"/>
  </r>
  <r>
    <s v="Corn"/>
    <x v="1"/>
    <s v="Repairs"/>
    <x v="8"/>
    <s v="dollars per planted acre"/>
    <s v="No specific size"/>
    <x v="2"/>
    <s v="United States"/>
    <x v="3"/>
    <n v="16.72"/>
    <x v="0"/>
    <x v="0"/>
  </r>
  <r>
    <s v="Corn"/>
    <x v="1"/>
    <s v="Repairs"/>
    <x v="8"/>
    <s v="dollars per planted acre"/>
    <s v="No specific size"/>
    <x v="2"/>
    <s v="United States"/>
    <x v="4"/>
    <n v="17.420000000000002"/>
    <x v="0"/>
    <x v="0"/>
  </r>
  <r>
    <s v="Corn"/>
    <x v="1"/>
    <s v="Repairs"/>
    <x v="8"/>
    <s v="dollars per planted acre"/>
    <s v="No specific size"/>
    <x v="2"/>
    <s v="United States"/>
    <x v="5"/>
    <n v="13.93"/>
    <x v="1"/>
    <x v="0"/>
  </r>
  <r>
    <s v="Corn"/>
    <x v="1"/>
    <s v="Repairs"/>
    <x v="8"/>
    <s v="dollars per planted acre"/>
    <s v="No specific size"/>
    <x v="2"/>
    <s v="United States"/>
    <x v="6"/>
    <n v="14.54"/>
    <x v="1"/>
    <x v="0"/>
  </r>
  <r>
    <s v="Corn"/>
    <x v="1"/>
    <s v="Repairs"/>
    <x v="8"/>
    <s v="dollars per planted acre"/>
    <s v="No specific size"/>
    <x v="2"/>
    <s v="United States"/>
    <x v="7"/>
    <n v="14.9"/>
    <x v="1"/>
    <x v="0"/>
  </r>
  <r>
    <s v="Corn"/>
    <x v="1"/>
    <s v="Repairs"/>
    <x v="8"/>
    <s v="dollars per planted acre"/>
    <s v="No specific size"/>
    <x v="2"/>
    <s v="United States"/>
    <x v="8"/>
    <n v="16.04"/>
    <x v="1"/>
    <x v="0"/>
  </r>
  <r>
    <s v="Corn"/>
    <x v="1"/>
    <s v="Repairs"/>
    <x v="8"/>
    <s v="dollars per planted acre"/>
    <s v="No specific size"/>
    <x v="2"/>
    <s v="United States"/>
    <x v="9"/>
    <n v="14.1"/>
    <x v="2"/>
    <x v="0"/>
  </r>
  <r>
    <s v="Corn"/>
    <x v="1"/>
    <s v="Repairs"/>
    <x v="8"/>
    <s v="dollars per planted acre"/>
    <s v="No specific size"/>
    <x v="2"/>
    <s v="United States"/>
    <x v="10"/>
    <n v="14.6"/>
    <x v="2"/>
    <x v="0"/>
  </r>
  <r>
    <s v="Corn"/>
    <x v="1"/>
    <s v="Repairs"/>
    <x v="8"/>
    <s v="dollars per planted acre"/>
    <s v="No specific size"/>
    <x v="2"/>
    <s v="United States"/>
    <x v="11"/>
    <n v="15.1"/>
    <x v="2"/>
    <x v="0"/>
  </r>
  <r>
    <s v="Corn"/>
    <x v="1"/>
    <s v="Repairs"/>
    <x v="8"/>
    <s v="dollars per planted acre"/>
    <s v="No specific size"/>
    <x v="2"/>
    <s v="United States"/>
    <x v="12"/>
    <n v="15.5"/>
    <x v="2"/>
    <x v="0"/>
  </r>
  <r>
    <s v="Corn"/>
    <x v="1"/>
    <s v="Repairs"/>
    <x v="8"/>
    <s v="dollars per planted acre"/>
    <s v="No specific size"/>
    <x v="2"/>
    <s v="United States"/>
    <x v="13"/>
    <n v="15.8"/>
    <x v="2"/>
    <x v="0"/>
  </r>
  <r>
    <s v="Corn"/>
    <x v="1"/>
    <s v="Repairs"/>
    <x v="8"/>
    <s v="dollars per planted acre"/>
    <s v="No specific size"/>
    <x v="2"/>
    <s v="United States"/>
    <x v="14"/>
    <n v="23.58"/>
    <x v="3"/>
    <x v="0"/>
  </r>
  <r>
    <s v="Corn"/>
    <x v="1"/>
    <s v="Repairs"/>
    <x v="8"/>
    <s v="dollars per planted acre"/>
    <s v="No specific size"/>
    <x v="2"/>
    <s v="United States"/>
    <x v="15"/>
    <n v="24.31"/>
    <x v="3"/>
    <x v="0"/>
  </r>
  <r>
    <s v="Corn"/>
    <x v="1"/>
    <s v="Repairs"/>
    <x v="8"/>
    <s v="dollars per planted acre"/>
    <s v="No specific size"/>
    <x v="2"/>
    <s v="United States"/>
    <x v="16"/>
    <n v="25.04"/>
    <x v="3"/>
    <x v="0"/>
  </r>
  <r>
    <s v="Corn"/>
    <x v="1"/>
    <s v="Repairs"/>
    <x v="8"/>
    <s v="dollars per planted acre"/>
    <s v="No specific size"/>
    <x v="2"/>
    <s v="United States"/>
    <x v="17"/>
    <n v="25.28"/>
    <x v="3"/>
    <x v="0"/>
  </r>
  <r>
    <s v="Corn"/>
    <x v="1"/>
    <s v="Repairs"/>
    <x v="8"/>
    <s v="dollars per planted acre"/>
    <s v="No specific size"/>
    <x v="2"/>
    <s v="United States"/>
    <x v="18"/>
    <n v="25.77"/>
    <x v="3"/>
    <x v="0"/>
  </r>
  <r>
    <s v="Corn"/>
    <x v="1"/>
    <s v="Repairs"/>
    <x v="8"/>
    <s v="dollars per planted acre"/>
    <s v="No specific size"/>
    <x v="2"/>
    <s v="United States"/>
    <x v="19"/>
    <n v="25.72"/>
    <x v="3"/>
    <x v="0"/>
  </r>
  <r>
    <s v="Corn"/>
    <x v="1"/>
    <s v="Repairs"/>
    <x v="8"/>
    <s v="dollars per planted acre"/>
    <s v="No specific size"/>
    <x v="2"/>
    <s v="United States"/>
    <x v="20"/>
    <n v="27.88"/>
    <x v="4"/>
    <x v="0"/>
  </r>
  <r>
    <s v="Corn"/>
    <x v="1"/>
    <s v="Repairs"/>
    <x v="8"/>
    <s v="dollars per planted acre"/>
    <s v="No specific size"/>
    <x v="2"/>
    <s v="United States"/>
    <x v="21"/>
    <n v="28.35"/>
    <x v="4"/>
    <x v="0"/>
  </r>
  <r>
    <s v="Corn"/>
    <x v="1"/>
    <s v="Repairs"/>
    <x v="8"/>
    <s v="dollars per planted acre"/>
    <s v="No specific size"/>
    <x v="2"/>
    <s v="United States"/>
    <x v="22"/>
    <n v="29.31"/>
    <x v="4"/>
    <x v="0"/>
  </r>
  <r>
    <s v="Corn"/>
    <x v="1"/>
    <s v="Repairs"/>
    <x v="8"/>
    <s v="dollars per planted acre"/>
    <s v="No specific size"/>
    <x v="2"/>
    <s v="United States"/>
    <x v="23"/>
    <n v="30.13"/>
    <x v="4"/>
    <x v="0"/>
  </r>
  <r>
    <s v="Corn"/>
    <x v="1"/>
    <s v="Repairs"/>
    <x v="8"/>
    <s v="dollars per planted acre"/>
    <s v="No specific size"/>
    <x v="2"/>
    <s v="United States"/>
    <x v="24"/>
    <n v="30.64"/>
    <x v="4"/>
    <x v="0"/>
  </r>
  <r>
    <s v="Corn"/>
    <x v="1"/>
    <s v="Repairs"/>
    <x v="8"/>
    <s v="dollars per planted acre"/>
    <s v="No specific size"/>
    <x v="2"/>
    <s v="United States"/>
    <x v="25"/>
    <n v="40.81"/>
    <x v="5"/>
    <x v="0"/>
  </r>
  <r>
    <s v="Corn"/>
    <x v="1"/>
    <s v="Repairs"/>
    <x v="8"/>
    <s v="dollars per planted acre"/>
    <s v="No specific size"/>
    <x v="2"/>
    <s v="United States"/>
    <x v="26"/>
    <n v="45.45"/>
    <x v="5"/>
    <x v="0"/>
  </r>
  <r>
    <s v="Corn"/>
    <x v="1"/>
    <s v="Repairs"/>
    <x v="8"/>
    <s v="dollars per planted acre"/>
    <s v="No specific size"/>
    <x v="3"/>
    <s v="United States"/>
    <x v="0"/>
    <n v="17.04"/>
    <x v="0"/>
    <x v="0"/>
  </r>
  <r>
    <s v="Corn"/>
    <x v="1"/>
    <s v="Repairs"/>
    <x v="8"/>
    <s v="dollars per planted acre"/>
    <s v="No specific size"/>
    <x v="3"/>
    <s v="United States"/>
    <x v="1"/>
    <n v="17.55"/>
    <x v="0"/>
    <x v="0"/>
  </r>
  <r>
    <s v="Corn"/>
    <x v="1"/>
    <s v="Repairs"/>
    <x v="8"/>
    <s v="dollars per planted acre"/>
    <s v="No specific size"/>
    <x v="3"/>
    <s v="United States"/>
    <x v="2"/>
    <n v="18.239999999999998"/>
    <x v="0"/>
    <x v="0"/>
  </r>
  <r>
    <s v="Corn"/>
    <x v="1"/>
    <s v="Repairs"/>
    <x v="8"/>
    <s v="dollars per planted acre"/>
    <s v="No specific size"/>
    <x v="3"/>
    <s v="United States"/>
    <x v="3"/>
    <n v="18.8"/>
    <x v="0"/>
    <x v="0"/>
  </r>
  <r>
    <s v="Corn"/>
    <x v="1"/>
    <s v="Repairs"/>
    <x v="8"/>
    <s v="dollars per planted acre"/>
    <s v="No specific size"/>
    <x v="3"/>
    <s v="United States"/>
    <x v="4"/>
    <n v="17.95"/>
    <x v="0"/>
    <x v="0"/>
  </r>
  <r>
    <s v="Corn"/>
    <x v="1"/>
    <s v="Repairs"/>
    <x v="8"/>
    <s v="dollars per planted acre"/>
    <s v="No specific size"/>
    <x v="3"/>
    <s v="United States"/>
    <x v="5"/>
    <n v="14.45"/>
    <x v="1"/>
    <x v="0"/>
  </r>
  <r>
    <s v="Corn"/>
    <x v="1"/>
    <s v="Repairs"/>
    <x v="8"/>
    <s v="dollars per planted acre"/>
    <s v="No specific size"/>
    <x v="3"/>
    <s v="United States"/>
    <x v="6"/>
    <n v="13.83"/>
    <x v="1"/>
    <x v="0"/>
  </r>
  <r>
    <s v="Corn"/>
    <x v="1"/>
    <s v="Repairs"/>
    <x v="8"/>
    <s v="dollars per planted acre"/>
    <s v="No specific size"/>
    <x v="3"/>
    <s v="United States"/>
    <x v="7"/>
    <n v="14.3"/>
    <x v="1"/>
    <x v="0"/>
  </r>
  <r>
    <s v="Corn"/>
    <x v="1"/>
    <s v="Repairs"/>
    <x v="8"/>
    <s v="dollars per planted acre"/>
    <s v="No specific size"/>
    <x v="3"/>
    <s v="United States"/>
    <x v="8"/>
    <n v="14.6"/>
    <x v="1"/>
    <x v="0"/>
  </r>
  <r>
    <s v="Corn"/>
    <x v="1"/>
    <s v="Repairs"/>
    <x v="8"/>
    <s v="dollars per planted acre"/>
    <s v="No specific size"/>
    <x v="3"/>
    <s v="United States"/>
    <x v="9"/>
    <n v="15.25"/>
    <x v="2"/>
    <x v="0"/>
  </r>
  <r>
    <s v="Corn"/>
    <x v="1"/>
    <s v="Repairs"/>
    <x v="8"/>
    <s v="dollars per planted acre"/>
    <s v="No specific size"/>
    <x v="3"/>
    <s v="United States"/>
    <x v="10"/>
    <n v="15.79"/>
    <x v="2"/>
    <x v="0"/>
  </r>
  <r>
    <s v="Corn"/>
    <x v="1"/>
    <s v="Repairs"/>
    <x v="8"/>
    <s v="dollars per planted acre"/>
    <s v="No specific size"/>
    <x v="3"/>
    <s v="United States"/>
    <x v="11"/>
    <n v="16.329999999999998"/>
    <x v="2"/>
    <x v="0"/>
  </r>
  <r>
    <s v="Corn"/>
    <x v="1"/>
    <s v="Repairs"/>
    <x v="8"/>
    <s v="dollars per planted acre"/>
    <s v="No specific size"/>
    <x v="3"/>
    <s v="United States"/>
    <x v="12"/>
    <n v="16.77"/>
    <x v="2"/>
    <x v="0"/>
  </r>
  <r>
    <s v="Corn"/>
    <x v="1"/>
    <s v="Repairs"/>
    <x v="8"/>
    <s v="dollars per planted acre"/>
    <s v="No specific size"/>
    <x v="3"/>
    <s v="United States"/>
    <x v="13"/>
    <n v="17.100000000000001"/>
    <x v="2"/>
    <x v="0"/>
  </r>
  <r>
    <s v="Corn"/>
    <x v="1"/>
    <s v="Repairs"/>
    <x v="8"/>
    <s v="dollars per planted acre"/>
    <s v="No specific size"/>
    <x v="3"/>
    <s v="United States"/>
    <x v="14"/>
    <n v="26.86"/>
    <x v="3"/>
    <x v="0"/>
  </r>
  <r>
    <s v="Corn"/>
    <x v="1"/>
    <s v="Repairs"/>
    <x v="8"/>
    <s v="dollars per planted acre"/>
    <s v="No specific size"/>
    <x v="3"/>
    <s v="United States"/>
    <x v="15"/>
    <n v="27.69"/>
    <x v="3"/>
    <x v="0"/>
  </r>
  <r>
    <s v="Corn"/>
    <x v="1"/>
    <s v="Repairs"/>
    <x v="8"/>
    <s v="dollars per planted acre"/>
    <s v="No specific size"/>
    <x v="3"/>
    <s v="United States"/>
    <x v="16"/>
    <n v="28.52"/>
    <x v="3"/>
    <x v="0"/>
  </r>
  <r>
    <s v="Corn"/>
    <x v="1"/>
    <s v="Repairs"/>
    <x v="8"/>
    <s v="dollars per planted acre"/>
    <s v="No specific size"/>
    <x v="3"/>
    <s v="United States"/>
    <x v="17"/>
    <n v="28.8"/>
    <x v="3"/>
    <x v="0"/>
  </r>
  <r>
    <s v="Corn"/>
    <x v="1"/>
    <s v="Repairs"/>
    <x v="8"/>
    <s v="dollars per planted acre"/>
    <s v="No specific size"/>
    <x v="3"/>
    <s v="United States"/>
    <x v="18"/>
    <n v="29.36"/>
    <x v="3"/>
    <x v="0"/>
  </r>
  <r>
    <s v="Corn"/>
    <x v="1"/>
    <s v="Repairs"/>
    <x v="8"/>
    <s v="dollars per planted acre"/>
    <s v="No specific size"/>
    <x v="3"/>
    <s v="United States"/>
    <x v="19"/>
    <n v="29.3"/>
    <x v="3"/>
    <x v="0"/>
  </r>
  <r>
    <s v="Corn"/>
    <x v="1"/>
    <s v="Repairs"/>
    <x v="8"/>
    <s v="dollars per planted acre"/>
    <s v="No specific size"/>
    <x v="3"/>
    <s v="United States"/>
    <x v="20"/>
    <n v="30.9"/>
    <x v="4"/>
    <x v="0"/>
  </r>
  <r>
    <s v="Corn"/>
    <x v="1"/>
    <s v="Repairs"/>
    <x v="8"/>
    <s v="dollars per planted acre"/>
    <s v="No specific size"/>
    <x v="3"/>
    <s v="United States"/>
    <x v="21"/>
    <n v="31.46"/>
    <x v="4"/>
    <x v="0"/>
  </r>
  <r>
    <s v="Corn"/>
    <x v="1"/>
    <s v="Repairs"/>
    <x v="8"/>
    <s v="dollars per planted acre"/>
    <s v="No specific size"/>
    <x v="3"/>
    <s v="United States"/>
    <x v="22"/>
    <n v="32.700000000000003"/>
    <x v="4"/>
    <x v="0"/>
  </r>
  <r>
    <s v="Corn"/>
    <x v="1"/>
    <s v="Repairs"/>
    <x v="8"/>
    <s v="dollars per planted acre"/>
    <s v="No specific size"/>
    <x v="3"/>
    <s v="United States"/>
    <x v="23"/>
    <n v="34.03"/>
    <x v="4"/>
    <x v="0"/>
  </r>
  <r>
    <s v="Corn"/>
    <x v="1"/>
    <s v="Repairs"/>
    <x v="8"/>
    <s v="dollars per planted acre"/>
    <s v="No specific size"/>
    <x v="3"/>
    <s v="United States"/>
    <x v="24"/>
    <n v="34.57"/>
    <x v="4"/>
    <x v="0"/>
  </r>
  <r>
    <s v="Corn"/>
    <x v="1"/>
    <s v="Repairs"/>
    <x v="8"/>
    <s v="dollars per planted acre"/>
    <s v="No specific size"/>
    <x v="3"/>
    <s v="United States"/>
    <x v="25"/>
    <n v="37.81"/>
    <x v="5"/>
    <x v="0"/>
  </r>
  <r>
    <s v="Corn"/>
    <x v="1"/>
    <s v="Repairs"/>
    <x v="8"/>
    <s v="dollars per planted acre"/>
    <s v="No specific size"/>
    <x v="3"/>
    <s v="United States"/>
    <x v="26"/>
    <n v="42.32"/>
    <x v="5"/>
    <x v="0"/>
  </r>
  <r>
    <s v="Corn"/>
    <x v="1"/>
    <s v="Repairs"/>
    <x v="8"/>
    <s v="dollars per planted acre"/>
    <s v="No specific size"/>
    <x v="4"/>
    <s v="United States"/>
    <x v="0"/>
    <n v="24.12"/>
    <x v="0"/>
    <x v="0"/>
  </r>
  <r>
    <s v="Corn"/>
    <x v="1"/>
    <s v="Repairs"/>
    <x v="8"/>
    <s v="dollars per planted acre"/>
    <s v="No specific size"/>
    <x v="4"/>
    <s v="United States"/>
    <x v="1"/>
    <n v="24.41"/>
    <x v="0"/>
    <x v="0"/>
  </r>
  <r>
    <s v="Corn"/>
    <x v="1"/>
    <s v="Repairs"/>
    <x v="8"/>
    <s v="dollars per planted acre"/>
    <s v="No specific size"/>
    <x v="4"/>
    <s v="United States"/>
    <x v="2"/>
    <n v="24.42"/>
    <x v="0"/>
    <x v="0"/>
  </r>
  <r>
    <s v="Corn"/>
    <x v="1"/>
    <s v="Repairs"/>
    <x v="8"/>
    <s v="dollars per planted acre"/>
    <s v="No specific size"/>
    <x v="4"/>
    <s v="United States"/>
    <x v="3"/>
    <n v="25.38"/>
    <x v="0"/>
    <x v="0"/>
  </r>
  <r>
    <s v="Corn"/>
    <x v="1"/>
    <s v="Repairs"/>
    <x v="8"/>
    <s v="dollars per planted acre"/>
    <s v="No specific size"/>
    <x v="4"/>
    <s v="United States"/>
    <x v="4"/>
    <n v="25.58"/>
    <x v="0"/>
    <x v="0"/>
  </r>
  <r>
    <s v="Corn"/>
    <x v="1"/>
    <s v="Repairs"/>
    <x v="8"/>
    <s v="dollars per planted acre"/>
    <s v="No specific size"/>
    <x v="4"/>
    <s v="United States"/>
    <x v="5"/>
    <n v="20.47"/>
    <x v="1"/>
    <x v="0"/>
  </r>
  <r>
    <s v="Corn"/>
    <x v="1"/>
    <s v="Repairs"/>
    <x v="8"/>
    <s v="dollars per planted acre"/>
    <s v="No specific size"/>
    <x v="4"/>
    <s v="United States"/>
    <x v="6"/>
    <n v="20.66"/>
    <x v="1"/>
    <x v="0"/>
  </r>
  <r>
    <s v="Corn"/>
    <x v="1"/>
    <s v="Repairs"/>
    <x v="8"/>
    <s v="dollars per planted acre"/>
    <s v="No specific size"/>
    <x v="4"/>
    <s v="United States"/>
    <x v="7"/>
    <n v="21.6"/>
    <x v="1"/>
    <x v="0"/>
  </r>
  <r>
    <s v="Corn"/>
    <x v="1"/>
    <s v="Repairs"/>
    <x v="8"/>
    <s v="dollars per planted acre"/>
    <s v="No specific size"/>
    <x v="4"/>
    <s v="United States"/>
    <x v="8"/>
    <n v="22.88"/>
    <x v="1"/>
    <x v="0"/>
  </r>
  <r>
    <s v="Corn"/>
    <x v="1"/>
    <s v="Repairs"/>
    <x v="8"/>
    <s v="dollars per planted acre"/>
    <s v="No specific size"/>
    <x v="4"/>
    <s v="United States"/>
    <x v="9"/>
    <n v="22.04"/>
    <x v="2"/>
    <x v="0"/>
  </r>
  <r>
    <s v="Corn"/>
    <x v="1"/>
    <s v="Repairs"/>
    <x v="8"/>
    <s v="dollars per planted acre"/>
    <s v="No specific size"/>
    <x v="4"/>
    <s v="United States"/>
    <x v="10"/>
    <n v="22.83"/>
    <x v="2"/>
    <x v="0"/>
  </r>
  <r>
    <s v="Corn"/>
    <x v="1"/>
    <s v="Repairs"/>
    <x v="8"/>
    <s v="dollars per planted acre"/>
    <s v="No specific size"/>
    <x v="4"/>
    <s v="United States"/>
    <x v="11"/>
    <n v="22.83"/>
    <x v="2"/>
    <x v="0"/>
  </r>
  <r>
    <s v="Corn"/>
    <x v="1"/>
    <s v="Repairs"/>
    <x v="8"/>
    <s v="dollars per planted acre"/>
    <s v="No specific size"/>
    <x v="4"/>
    <s v="United States"/>
    <x v="12"/>
    <n v="23.44"/>
    <x v="2"/>
    <x v="0"/>
  </r>
  <r>
    <s v="Corn"/>
    <x v="1"/>
    <s v="Repairs"/>
    <x v="8"/>
    <s v="dollars per planted acre"/>
    <s v="No specific size"/>
    <x v="4"/>
    <s v="United States"/>
    <x v="13"/>
    <n v="23.9"/>
    <x v="2"/>
    <x v="0"/>
  </r>
  <r>
    <s v="Corn"/>
    <x v="1"/>
    <s v="Repairs"/>
    <x v="8"/>
    <s v="dollars per planted acre"/>
    <s v="No specific size"/>
    <x v="4"/>
    <s v="United States"/>
    <x v="14"/>
    <n v="32.369999999999997"/>
    <x v="3"/>
    <x v="0"/>
  </r>
  <r>
    <s v="Corn"/>
    <x v="1"/>
    <s v="Repairs"/>
    <x v="8"/>
    <s v="dollars per planted acre"/>
    <s v="No specific size"/>
    <x v="4"/>
    <s v="United States"/>
    <x v="15"/>
    <n v="33.380000000000003"/>
    <x v="3"/>
    <x v="0"/>
  </r>
  <r>
    <s v="Corn"/>
    <x v="1"/>
    <s v="Repairs"/>
    <x v="8"/>
    <s v="dollars per planted acre"/>
    <s v="No specific size"/>
    <x v="4"/>
    <s v="United States"/>
    <x v="16"/>
    <n v="34.380000000000003"/>
    <x v="3"/>
    <x v="0"/>
  </r>
  <r>
    <s v="Corn"/>
    <x v="1"/>
    <s v="Repairs"/>
    <x v="8"/>
    <s v="dollars per planted acre"/>
    <s v="No specific size"/>
    <x v="4"/>
    <s v="United States"/>
    <x v="17"/>
    <n v="34.71"/>
    <x v="3"/>
    <x v="0"/>
  </r>
  <r>
    <s v="Corn"/>
    <x v="1"/>
    <s v="Repairs"/>
    <x v="8"/>
    <s v="dollars per planted acre"/>
    <s v="No specific size"/>
    <x v="4"/>
    <s v="United States"/>
    <x v="18"/>
    <n v="35.380000000000003"/>
    <x v="3"/>
    <x v="0"/>
  </r>
  <r>
    <s v="Corn"/>
    <x v="1"/>
    <s v="Repairs"/>
    <x v="8"/>
    <s v="dollars per planted acre"/>
    <s v="No specific size"/>
    <x v="4"/>
    <s v="United States"/>
    <x v="19"/>
    <n v="35.31"/>
    <x v="3"/>
    <x v="0"/>
  </r>
  <r>
    <s v="Corn"/>
    <x v="1"/>
    <s v="Repairs"/>
    <x v="8"/>
    <s v="dollars per planted acre"/>
    <s v="No specific size"/>
    <x v="4"/>
    <s v="United States"/>
    <x v="20"/>
    <n v="44.01"/>
    <x v="4"/>
    <x v="0"/>
  </r>
  <r>
    <s v="Corn"/>
    <x v="1"/>
    <s v="Repairs"/>
    <x v="8"/>
    <s v="dollars per planted acre"/>
    <s v="No specific size"/>
    <x v="4"/>
    <s v="United States"/>
    <x v="21"/>
    <n v="44.27"/>
    <x v="4"/>
    <x v="0"/>
  </r>
  <r>
    <s v="Corn"/>
    <x v="1"/>
    <s v="Repairs"/>
    <x v="8"/>
    <s v="dollars per planted acre"/>
    <s v="No specific size"/>
    <x v="4"/>
    <s v="United States"/>
    <x v="22"/>
    <n v="45.9"/>
    <x v="4"/>
    <x v="0"/>
  </r>
  <r>
    <s v="Corn"/>
    <x v="1"/>
    <s v="Repairs"/>
    <x v="8"/>
    <s v="dollars per planted acre"/>
    <s v="No specific size"/>
    <x v="4"/>
    <s v="United States"/>
    <x v="23"/>
    <n v="46.52"/>
    <x v="4"/>
    <x v="0"/>
  </r>
  <r>
    <s v="Corn"/>
    <x v="1"/>
    <s v="Repairs"/>
    <x v="8"/>
    <s v="dollars per planted acre"/>
    <s v="No specific size"/>
    <x v="4"/>
    <s v="United States"/>
    <x v="24"/>
    <n v="47.63"/>
    <x v="4"/>
    <x v="0"/>
  </r>
  <r>
    <s v="Corn"/>
    <x v="1"/>
    <s v="Repairs"/>
    <x v="8"/>
    <s v="dollars per planted acre"/>
    <s v="No specific size"/>
    <x v="4"/>
    <s v="United States"/>
    <x v="25"/>
    <n v="46.54"/>
    <x v="5"/>
    <x v="0"/>
  </r>
  <r>
    <s v="Corn"/>
    <x v="1"/>
    <s v="Repairs"/>
    <x v="8"/>
    <s v="dollars per planted acre"/>
    <s v="No specific size"/>
    <x v="4"/>
    <s v="United States"/>
    <x v="26"/>
    <n v="51.88"/>
    <x v="5"/>
    <x v="0"/>
  </r>
  <r>
    <s v="Corn"/>
    <x v="1"/>
    <s v="Repairs"/>
    <x v="8"/>
    <s v="dollars per planted acre"/>
    <s v="No specific size"/>
    <x v="5"/>
    <s v="United States"/>
    <x v="0"/>
    <n v="14.66"/>
    <x v="0"/>
    <x v="0"/>
  </r>
  <r>
    <s v="Corn"/>
    <x v="1"/>
    <s v="Repairs"/>
    <x v="8"/>
    <s v="dollars per planted acre"/>
    <s v="No specific size"/>
    <x v="5"/>
    <s v="United States"/>
    <x v="1"/>
    <n v="14.51"/>
    <x v="0"/>
    <x v="0"/>
  </r>
  <r>
    <s v="Corn"/>
    <x v="1"/>
    <s v="Repairs"/>
    <x v="8"/>
    <s v="dollars per planted acre"/>
    <s v="No specific size"/>
    <x v="5"/>
    <s v="United States"/>
    <x v="2"/>
    <n v="15.44"/>
    <x v="0"/>
    <x v="0"/>
  </r>
  <r>
    <s v="Corn"/>
    <x v="1"/>
    <s v="Repairs"/>
    <x v="8"/>
    <s v="dollars per planted acre"/>
    <s v="No specific size"/>
    <x v="5"/>
    <s v="United States"/>
    <x v="3"/>
    <n v="15.28"/>
    <x v="0"/>
    <x v="0"/>
  </r>
  <r>
    <s v="Corn"/>
    <x v="1"/>
    <s v="Repairs"/>
    <x v="8"/>
    <s v="dollars per planted acre"/>
    <s v="No specific size"/>
    <x v="5"/>
    <s v="United States"/>
    <x v="4"/>
    <n v="16.68"/>
    <x v="0"/>
    <x v="0"/>
  </r>
  <r>
    <s v="Corn"/>
    <x v="1"/>
    <s v="Repairs"/>
    <x v="8"/>
    <s v="dollars per planted acre"/>
    <s v="No specific size"/>
    <x v="5"/>
    <s v="United States"/>
    <x v="5"/>
    <n v="10.65"/>
    <x v="1"/>
    <x v="0"/>
  </r>
  <r>
    <s v="Corn"/>
    <x v="1"/>
    <s v="Repairs"/>
    <x v="8"/>
    <s v="dollars per planted acre"/>
    <s v="No specific size"/>
    <x v="5"/>
    <s v="United States"/>
    <x v="6"/>
    <n v="10.09"/>
    <x v="1"/>
    <x v="0"/>
  </r>
  <r>
    <s v="Corn"/>
    <x v="1"/>
    <s v="Repairs"/>
    <x v="8"/>
    <s v="dollars per planted acre"/>
    <s v="No specific size"/>
    <x v="5"/>
    <s v="United States"/>
    <x v="7"/>
    <n v="10.95"/>
    <x v="1"/>
    <x v="0"/>
  </r>
  <r>
    <s v="Corn"/>
    <x v="1"/>
    <s v="Repairs"/>
    <x v="8"/>
    <s v="dollars per planted acre"/>
    <s v="No specific size"/>
    <x v="5"/>
    <s v="United States"/>
    <x v="8"/>
    <n v="11.91"/>
    <x v="1"/>
    <x v="0"/>
  </r>
  <r>
    <s v="Corn"/>
    <x v="1"/>
    <s v="Repairs"/>
    <x v="8"/>
    <s v="dollars per planted acre"/>
    <s v="No specific size"/>
    <x v="5"/>
    <s v="United States"/>
    <x v="9"/>
    <n v="11.86"/>
    <x v="2"/>
    <x v="0"/>
  </r>
  <r>
    <s v="Corn"/>
    <x v="1"/>
    <s v="Repairs"/>
    <x v="8"/>
    <s v="dollars per planted acre"/>
    <s v="No specific size"/>
    <x v="5"/>
    <s v="United States"/>
    <x v="10"/>
    <n v="12.28"/>
    <x v="2"/>
    <x v="0"/>
  </r>
  <r>
    <s v="Corn"/>
    <x v="1"/>
    <s v="Repairs"/>
    <x v="8"/>
    <s v="dollars per planted acre"/>
    <s v="No specific size"/>
    <x v="5"/>
    <s v="United States"/>
    <x v="11"/>
    <n v="12.7"/>
    <x v="2"/>
    <x v="0"/>
  </r>
  <r>
    <s v="Corn"/>
    <x v="1"/>
    <s v="Repairs"/>
    <x v="8"/>
    <s v="dollars per planted acre"/>
    <s v="No specific size"/>
    <x v="5"/>
    <s v="United States"/>
    <x v="12"/>
    <n v="13.04"/>
    <x v="2"/>
    <x v="0"/>
  </r>
  <r>
    <s v="Corn"/>
    <x v="1"/>
    <s v="Repairs"/>
    <x v="8"/>
    <s v="dollars per planted acre"/>
    <s v="No specific size"/>
    <x v="5"/>
    <s v="United States"/>
    <x v="13"/>
    <n v="13.29"/>
    <x v="2"/>
    <x v="0"/>
  </r>
  <r>
    <s v="Corn"/>
    <x v="1"/>
    <s v="Repairs"/>
    <x v="8"/>
    <s v="dollars per planted acre"/>
    <s v="No specific size"/>
    <x v="5"/>
    <s v="United States"/>
    <x v="14"/>
    <n v="22.67"/>
    <x v="3"/>
    <x v="0"/>
  </r>
  <r>
    <s v="Corn"/>
    <x v="1"/>
    <s v="Repairs"/>
    <x v="8"/>
    <s v="dollars per planted acre"/>
    <s v="No specific size"/>
    <x v="5"/>
    <s v="United States"/>
    <x v="15"/>
    <n v="23.37"/>
    <x v="3"/>
    <x v="0"/>
  </r>
  <r>
    <s v="Corn"/>
    <x v="1"/>
    <s v="Repairs"/>
    <x v="8"/>
    <s v="dollars per planted acre"/>
    <s v="No specific size"/>
    <x v="5"/>
    <s v="United States"/>
    <x v="16"/>
    <n v="24.08"/>
    <x v="3"/>
    <x v="0"/>
  </r>
  <r>
    <s v="Corn"/>
    <x v="1"/>
    <s v="Repairs"/>
    <x v="8"/>
    <s v="dollars per planted acre"/>
    <s v="No specific size"/>
    <x v="5"/>
    <s v="United States"/>
    <x v="17"/>
    <n v="24.31"/>
    <x v="3"/>
    <x v="0"/>
  </r>
  <r>
    <s v="Corn"/>
    <x v="1"/>
    <s v="Repairs"/>
    <x v="8"/>
    <s v="dollars per planted acre"/>
    <s v="No specific size"/>
    <x v="5"/>
    <s v="United States"/>
    <x v="18"/>
    <n v="24.78"/>
    <x v="3"/>
    <x v="0"/>
  </r>
  <r>
    <s v="Corn"/>
    <x v="1"/>
    <s v="Repairs"/>
    <x v="8"/>
    <s v="dollars per planted acre"/>
    <s v="No specific size"/>
    <x v="5"/>
    <s v="United States"/>
    <x v="19"/>
    <n v="24.73"/>
    <x v="3"/>
    <x v="0"/>
  </r>
  <r>
    <s v="Corn"/>
    <x v="1"/>
    <s v="Repairs"/>
    <x v="8"/>
    <s v="dollars per planted acre"/>
    <s v="No specific size"/>
    <x v="5"/>
    <s v="United States"/>
    <x v="20"/>
    <n v="25.03"/>
    <x v="4"/>
    <x v="0"/>
  </r>
  <r>
    <s v="Corn"/>
    <x v="1"/>
    <s v="Repairs"/>
    <x v="8"/>
    <s v="dollars per planted acre"/>
    <s v="No specific size"/>
    <x v="5"/>
    <s v="United States"/>
    <x v="21"/>
    <n v="25.52"/>
    <x v="4"/>
    <x v="0"/>
  </r>
  <r>
    <s v="Corn"/>
    <x v="1"/>
    <s v="Repairs"/>
    <x v="8"/>
    <s v="dollars per planted acre"/>
    <s v="No specific size"/>
    <x v="5"/>
    <s v="United States"/>
    <x v="22"/>
    <n v="26.3"/>
    <x v="4"/>
    <x v="0"/>
  </r>
  <r>
    <s v="Corn"/>
    <x v="1"/>
    <s v="Repairs"/>
    <x v="8"/>
    <s v="dollars per planted acre"/>
    <s v="No specific size"/>
    <x v="5"/>
    <s v="United States"/>
    <x v="23"/>
    <n v="27.3"/>
    <x v="4"/>
    <x v="0"/>
  </r>
  <r>
    <s v="Corn"/>
    <x v="1"/>
    <s v="Repairs"/>
    <x v="8"/>
    <s v="dollars per planted acre"/>
    <s v="No specific size"/>
    <x v="5"/>
    <s v="United States"/>
    <x v="24"/>
    <n v="27.68"/>
    <x v="4"/>
    <x v="0"/>
  </r>
  <r>
    <s v="Corn"/>
    <x v="1"/>
    <s v="Repairs"/>
    <x v="8"/>
    <s v="dollars per planted acre"/>
    <s v="No specific size"/>
    <x v="5"/>
    <s v="United States"/>
    <x v="25"/>
    <n v="38.630000000000003"/>
    <x v="5"/>
    <x v="0"/>
  </r>
  <r>
    <s v="Corn"/>
    <x v="1"/>
    <s v="Repairs"/>
    <x v="8"/>
    <s v="dollars per planted acre"/>
    <s v="No specific size"/>
    <x v="5"/>
    <s v="United States"/>
    <x v="26"/>
    <n v="43.02"/>
    <x v="5"/>
    <x v="0"/>
  </r>
  <r>
    <s v="Corn"/>
    <x v="1"/>
    <s v="Repairs"/>
    <x v="8"/>
    <s v="dollars per planted acre"/>
    <s v="No specific size"/>
    <x v="6"/>
    <s v="United States"/>
    <x v="0"/>
    <n v="16.600000000000001"/>
    <x v="0"/>
    <x v="0"/>
  </r>
  <r>
    <s v="Corn"/>
    <x v="1"/>
    <s v="Repairs"/>
    <x v="8"/>
    <s v="dollars per planted acre"/>
    <s v="No specific size"/>
    <x v="6"/>
    <s v="United States"/>
    <x v="1"/>
    <n v="17.420000000000002"/>
    <x v="0"/>
    <x v="0"/>
  </r>
  <r>
    <s v="Corn"/>
    <x v="1"/>
    <s v="Repairs"/>
    <x v="8"/>
    <s v="dollars per planted acre"/>
    <s v="No specific size"/>
    <x v="6"/>
    <s v="United States"/>
    <x v="2"/>
    <n v="15.55"/>
    <x v="0"/>
    <x v="0"/>
  </r>
  <r>
    <s v="Corn"/>
    <x v="1"/>
    <s v="Repairs"/>
    <x v="8"/>
    <s v="dollars per planted acre"/>
    <s v="No specific size"/>
    <x v="6"/>
    <s v="United States"/>
    <x v="3"/>
    <n v="17.22"/>
    <x v="0"/>
    <x v="0"/>
  </r>
  <r>
    <s v="Corn"/>
    <x v="1"/>
    <s v="Repairs"/>
    <x v="8"/>
    <s v="dollars per planted acre"/>
    <s v="No specific size"/>
    <x v="6"/>
    <s v="United States"/>
    <x v="4"/>
    <n v="19.07"/>
    <x v="0"/>
    <x v="0"/>
  </r>
  <r>
    <s v="Corn"/>
    <x v="1"/>
    <s v="Repairs"/>
    <x v="8"/>
    <s v="dollars per planted acre"/>
    <s v="No specific size"/>
    <x v="6"/>
    <s v="United States"/>
    <x v="5"/>
    <n v="17.37"/>
    <x v="1"/>
    <x v="0"/>
  </r>
  <r>
    <s v="Corn"/>
    <x v="1"/>
    <s v="Repairs"/>
    <x v="8"/>
    <s v="dollars per planted acre"/>
    <s v="No specific size"/>
    <x v="6"/>
    <s v="United States"/>
    <x v="6"/>
    <n v="16.420000000000002"/>
    <x v="1"/>
    <x v="0"/>
  </r>
  <r>
    <s v="Corn"/>
    <x v="1"/>
    <s v="Repairs"/>
    <x v="8"/>
    <s v="dollars per planted acre"/>
    <s v="No specific size"/>
    <x v="6"/>
    <s v="United States"/>
    <x v="7"/>
    <n v="17.149999999999999"/>
    <x v="1"/>
    <x v="0"/>
  </r>
  <r>
    <s v="Corn"/>
    <x v="1"/>
    <s v="Repairs"/>
    <x v="8"/>
    <s v="dollars per planted acre"/>
    <s v="No specific size"/>
    <x v="6"/>
    <s v="United States"/>
    <x v="8"/>
    <n v="17.53"/>
    <x v="1"/>
    <x v="0"/>
  </r>
  <r>
    <s v="Corn"/>
    <x v="1"/>
    <s v="Repairs"/>
    <x v="8"/>
    <s v="dollars per planted acre"/>
    <s v="No specific size"/>
    <x v="6"/>
    <s v="United States"/>
    <x v="9"/>
    <n v="20.27"/>
    <x v="2"/>
    <x v="0"/>
  </r>
  <r>
    <s v="Corn"/>
    <x v="1"/>
    <s v="Repairs"/>
    <x v="8"/>
    <s v="dollars per planted acre"/>
    <s v="No specific size"/>
    <x v="6"/>
    <s v="United States"/>
    <x v="10"/>
    <n v="20.99"/>
    <x v="2"/>
    <x v="0"/>
  </r>
  <r>
    <s v="Corn"/>
    <x v="1"/>
    <s v="Repairs"/>
    <x v="8"/>
    <s v="dollars per planted acre"/>
    <s v="No specific size"/>
    <x v="6"/>
    <s v="United States"/>
    <x v="11"/>
    <n v="21.71"/>
    <x v="2"/>
    <x v="0"/>
  </r>
  <r>
    <s v="Corn"/>
    <x v="1"/>
    <s v="Repairs"/>
    <x v="8"/>
    <s v="dollars per planted acre"/>
    <s v="No specific size"/>
    <x v="6"/>
    <s v="United States"/>
    <x v="12"/>
    <n v="22.29"/>
    <x v="2"/>
    <x v="0"/>
  </r>
  <r>
    <s v="Corn"/>
    <x v="1"/>
    <s v="Repairs"/>
    <x v="8"/>
    <s v="dollars per planted acre"/>
    <s v="No specific size"/>
    <x v="6"/>
    <s v="United States"/>
    <x v="13"/>
    <n v="22.72"/>
    <x v="2"/>
    <x v="0"/>
  </r>
  <r>
    <s v="Corn"/>
    <x v="1"/>
    <s v="Repairs"/>
    <x v="8"/>
    <s v="dollars per planted acre"/>
    <s v="No specific size"/>
    <x v="6"/>
    <s v="United States"/>
    <x v="14"/>
    <n v="26.03"/>
    <x v="3"/>
    <x v="0"/>
  </r>
  <r>
    <s v="Corn"/>
    <x v="1"/>
    <s v="Repairs"/>
    <x v="8"/>
    <s v="dollars per planted acre"/>
    <s v="No specific size"/>
    <x v="6"/>
    <s v="United States"/>
    <x v="15"/>
    <n v="26.84"/>
    <x v="3"/>
    <x v="0"/>
  </r>
  <r>
    <s v="Corn"/>
    <x v="1"/>
    <s v="Repairs"/>
    <x v="8"/>
    <s v="dollars per planted acre"/>
    <s v="No specific size"/>
    <x v="6"/>
    <s v="United States"/>
    <x v="16"/>
    <n v="27.64"/>
    <x v="3"/>
    <x v="0"/>
  </r>
  <r>
    <s v="Corn"/>
    <x v="1"/>
    <s v="Repairs"/>
    <x v="8"/>
    <s v="dollars per planted acre"/>
    <s v="No specific size"/>
    <x v="6"/>
    <s v="United States"/>
    <x v="17"/>
    <n v="27.91"/>
    <x v="3"/>
    <x v="0"/>
  </r>
  <r>
    <s v="Corn"/>
    <x v="1"/>
    <s v="Repairs"/>
    <x v="8"/>
    <s v="dollars per planted acre"/>
    <s v="No specific size"/>
    <x v="6"/>
    <s v="United States"/>
    <x v="18"/>
    <n v="28.45"/>
    <x v="3"/>
    <x v="0"/>
  </r>
  <r>
    <s v="Corn"/>
    <x v="1"/>
    <s v="Repairs"/>
    <x v="8"/>
    <s v="dollars per planted acre"/>
    <s v="No specific size"/>
    <x v="6"/>
    <s v="United States"/>
    <x v="19"/>
    <n v="28.4"/>
    <x v="3"/>
    <x v="0"/>
  </r>
  <r>
    <s v="Corn"/>
    <x v="1"/>
    <s v="Repairs"/>
    <x v="8"/>
    <s v="dollars per planted acre"/>
    <s v="No specific size"/>
    <x v="6"/>
    <s v="United States"/>
    <x v="20"/>
    <n v="35.049999999999997"/>
    <x v="4"/>
    <x v="0"/>
  </r>
  <r>
    <s v="Corn"/>
    <x v="1"/>
    <s v="Repairs"/>
    <x v="8"/>
    <s v="dollars per planted acre"/>
    <s v="No specific size"/>
    <x v="6"/>
    <s v="United States"/>
    <x v="21"/>
    <n v="34.43"/>
    <x v="4"/>
    <x v="0"/>
  </r>
  <r>
    <s v="Corn"/>
    <x v="1"/>
    <s v="Repairs"/>
    <x v="8"/>
    <s v="dollars per planted acre"/>
    <s v="No specific size"/>
    <x v="6"/>
    <s v="United States"/>
    <x v="22"/>
    <n v="36.11"/>
    <x v="4"/>
    <x v="0"/>
  </r>
  <r>
    <s v="Corn"/>
    <x v="1"/>
    <s v="Repairs"/>
    <x v="8"/>
    <s v="dollars per planted acre"/>
    <s v="No specific size"/>
    <x v="6"/>
    <s v="United States"/>
    <x v="23"/>
    <n v="37.76"/>
    <x v="4"/>
    <x v="0"/>
  </r>
  <r>
    <s v="Corn"/>
    <x v="1"/>
    <s v="Repairs"/>
    <x v="8"/>
    <s v="dollars per planted acre"/>
    <s v="No specific size"/>
    <x v="6"/>
    <s v="United States"/>
    <x v="24"/>
    <n v="38.74"/>
    <x v="4"/>
    <x v="0"/>
  </r>
  <r>
    <s v="Corn"/>
    <x v="1"/>
    <s v="Repairs"/>
    <x v="8"/>
    <s v="dollars per planted acre"/>
    <s v="No specific size"/>
    <x v="6"/>
    <s v="United States"/>
    <x v="25"/>
    <n v="42.38"/>
    <x v="5"/>
    <x v="0"/>
  </r>
  <r>
    <s v="Corn"/>
    <x v="1"/>
    <s v="Repairs"/>
    <x v="8"/>
    <s v="dollars per planted acre"/>
    <s v="No specific size"/>
    <x v="6"/>
    <s v="United States"/>
    <x v="26"/>
    <n v="47.28"/>
    <x v="5"/>
    <x v="0"/>
  </r>
  <r>
    <s v="Corn"/>
    <x v="1"/>
    <s v="Purchased irrigation water"/>
    <x v="9"/>
    <s v="dollars per planted acre"/>
    <s v="No specific size"/>
    <x v="0"/>
    <s v="United States"/>
    <x v="0"/>
    <n v="0.3"/>
    <x v="0"/>
    <x v="0"/>
  </r>
  <r>
    <s v="Corn"/>
    <x v="1"/>
    <s v="Purchased irrigation water"/>
    <x v="9"/>
    <s v="dollars per planted acre"/>
    <s v="No specific size"/>
    <x v="0"/>
    <s v="United States"/>
    <x v="1"/>
    <n v="0.32"/>
    <x v="0"/>
    <x v="0"/>
  </r>
  <r>
    <s v="Corn"/>
    <x v="1"/>
    <s v="Purchased irrigation water"/>
    <x v="9"/>
    <s v="dollars per planted acre"/>
    <s v="No specific size"/>
    <x v="0"/>
    <s v="United States"/>
    <x v="2"/>
    <n v="0.31"/>
    <x v="0"/>
    <x v="0"/>
  </r>
  <r>
    <s v="Corn"/>
    <x v="1"/>
    <s v="Purchased irrigation water"/>
    <x v="9"/>
    <s v="dollars per planted acre"/>
    <s v="No specific size"/>
    <x v="0"/>
    <s v="United States"/>
    <x v="3"/>
    <n v="0.31"/>
    <x v="0"/>
    <x v="0"/>
  </r>
  <r>
    <s v="Corn"/>
    <x v="1"/>
    <s v="Purchased irrigation water"/>
    <x v="9"/>
    <s v="dollars per planted acre"/>
    <s v="No specific size"/>
    <x v="0"/>
    <s v="United States"/>
    <x v="4"/>
    <n v="0.31"/>
    <x v="0"/>
    <x v="0"/>
  </r>
  <r>
    <s v="Corn"/>
    <x v="1"/>
    <s v="Purchased irrigation water"/>
    <x v="9"/>
    <s v="dollars per planted acre"/>
    <s v="No specific size"/>
    <x v="0"/>
    <s v="United States"/>
    <x v="5"/>
    <n v="0.22"/>
    <x v="1"/>
    <x v="0"/>
  </r>
  <r>
    <s v="Corn"/>
    <x v="1"/>
    <s v="Purchased irrigation water"/>
    <x v="9"/>
    <s v="dollars per planted acre"/>
    <s v="No specific size"/>
    <x v="0"/>
    <s v="United States"/>
    <x v="6"/>
    <n v="0.22"/>
    <x v="1"/>
    <x v="0"/>
  </r>
  <r>
    <s v="Corn"/>
    <x v="1"/>
    <s v="Purchased irrigation water"/>
    <x v="9"/>
    <s v="dollars per planted acre"/>
    <s v="No specific size"/>
    <x v="0"/>
    <s v="United States"/>
    <x v="7"/>
    <n v="0.22"/>
    <x v="1"/>
    <x v="0"/>
  </r>
  <r>
    <s v="Corn"/>
    <x v="1"/>
    <s v="Purchased irrigation water"/>
    <x v="9"/>
    <s v="dollars per planted acre"/>
    <s v="No specific size"/>
    <x v="0"/>
    <s v="United States"/>
    <x v="8"/>
    <n v="0.24"/>
    <x v="1"/>
    <x v="0"/>
  </r>
  <r>
    <s v="Corn"/>
    <x v="1"/>
    <s v="Purchased irrigation water"/>
    <x v="9"/>
    <s v="dollars per planted acre"/>
    <s v="No specific size"/>
    <x v="0"/>
    <s v="United States"/>
    <x v="9"/>
    <n v="0.12"/>
    <x v="2"/>
    <x v="0"/>
  </r>
  <r>
    <s v="Corn"/>
    <x v="1"/>
    <s v="Purchased irrigation water"/>
    <x v="9"/>
    <s v="dollars per planted acre"/>
    <s v="No specific size"/>
    <x v="0"/>
    <s v="United States"/>
    <x v="10"/>
    <n v="0.12"/>
    <x v="2"/>
    <x v="0"/>
  </r>
  <r>
    <s v="Corn"/>
    <x v="1"/>
    <s v="Purchased irrigation water"/>
    <x v="9"/>
    <s v="dollars per planted acre"/>
    <s v="No specific size"/>
    <x v="0"/>
    <s v="United States"/>
    <x v="11"/>
    <n v="0.13"/>
    <x v="2"/>
    <x v="0"/>
  </r>
  <r>
    <s v="Corn"/>
    <x v="1"/>
    <s v="Purchased irrigation water"/>
    <x v="9"/>
    <s v="dollars per planted acre"/>
    <s v="No specific size"/>
    <x v="0"/>
    <s v="United States"/>
    <x v="12"/>
    <n v="0.14000000000000001"/>
    <x v="2"/>
    <x v="0"/>
  </r>
  <r>
    <s v="Corn"/>
    <x v="1"/>
    <s v="Purchased irrigation water"/>
    <x v="9"/>
    <s v="dollars per planted acre"/>
    <s v="No specific size"/>
    <x v="0"/>
    <s v="United States"/>
    <x v="13"/>
    <n v="0.14000000000000001"/>
    <x v="2"/>
    <x v="0"/>
  </r>
  <r>
    <s v="Corn"/>
    <x v="1"/>
    <s v="Purchased irrigation water"/>
    <x v="9"/>
    <s v="dollars per planted acre"/>
    <s v="No specific size"/>
    <x v="0"/>
    <s v="United States"/>
    <x v="14"/>
    <n v="0.11"/>
    <x v="3"/>
    <x v="0"/>
  </r>
  <r>
    <s v="Corn"/>
    <x v="1"/>
    <s v="Purchased irrigation water"/>
    <x v="9"/>
    <s v="dollars per planted acre"/>
    <s v="No specific size"/>
    <x v="0"/>
    <s v="United States"/>
    <x v="15"/>
    <n v="0.1"/>
    <x v="3"/>
    <x v="0"/>
  </r>
  <r>
    <s v="Corn"/>
    <x v="1"/>
    <s v="Purchased irrigation water"/>
    <x v="9"/>
    <s v="dollars per planted acre"/>
    <s v="No specific size"/>
    <x v="0"/>
    <s v="United States"/>
    <x v="16"/>
    <n v="0.11"/>
    <x v="3"/>
    <x v="0"/>
  </r>
  <r>
    <s v="Corn"/>
    <x v="1"/>
    <s v="Purchased irrigation water"/>
    <x v="9"/>
    <s v="dollars per planted acre"/>
    <s v="No specific size"/>
    <x v="0"/>
    <s v="United States"/>
    <x v="17"/>
    <n v="0.12"/>
    <x v="3"/>
    <x v="0"/>
  </r>
  <r>
    <s v="Corn"/>
    <x v="1"/>
    <s v="Purchased irrigation water"/>
    <x v="9"/>
    <s v="dollars per planted acre"/>
    <s v="No specific size"/>
    <x v="0"/>
    <s v="United States"/>
    <x v="18"/>
    <n v="0.12"/>
    <x v="3"/>
    <x v="0"/>
  </r>
  <r>
    <s v="Corn"/>
    <x v="1"/>
    <s v="Purchased irrigation water"/>
    <x v="9"/>
    <s v="dollars per planted acre"/>
    <s v="No specific size"/>
    <x v="0"/>
    <s v="United States"/>
    <x v="19"/>
    <n v="0.12"/>
    <x v="3"/>
    <x v="0"/>
  </r>
  <r>
    <s v="Corn"/>
    <x v="1"/>
    <s v="Purchased irrigation water"/>
    <x v="9"/>
    <s v="dollars per planted acre"/>
    <s v="No specific size"/>
    <x v="0"/>
    <s v="United States"/>
    <x v="20"/>
    <n v="0.26"/>
    <x v="4"/>
    <x v="0"/>
  </r>
  <r>
    <s v="Corn"/>
    <x v="1"/>
    <s v="Purchased irrigation water"/>
    <x v="9"/>
    <s v="dollars per planted acre"/>
    <s v="No specific size"/>
    <x v="0"/>
    <s v="United States"/>
    <x v="21"/>
    <n v="0.26"/>
    <x v="4"/>
    <x v="0"/>
  </r>
  <r>
    <s v="Corn"/>
    <x v="1"/>
    <s v="Purchased irrigation water"/>
    <x v="9"/>
    <s v="dollars per planted acre"/>
    <s v="No specific size"/>
    <x v="0"/>
    <s v="United States"/>
    <x v="22"/>
    <n v="0.27"/>
    <x v="4"/>
    <x v="0"/>
  </r>
  <r>
    <s v="Corn"/>
    <x v="1"/>
    <s v="Purchased irrigation water"/>
    <x v="9"/>
    <s v="dollars per planted acre"/>
    <s v="No specific size"/>
    <x v="0"/>
    <s v="United States"/>
    <x v="23"/>
    <n v="0.28999999999999998"/>
    <x v="4"/>
    <x v="0"/>
  </r>
  <r>
    <s v="Corn"/>
    <x v="1"/>
    <s v="Purchased irrigation water"/>
    <x v="9"/>
    <s v="dollars per planted acre"/>
    <s v="No specific size"/>
    <x v="0"/>
    <s v="United States"/>
    <x v="24"/>
    <n v="0.28000000000000003"/>
    <x v="4"/>
    <x v="0"/>
  </r>
  <r>
    <s v="Corn"/>
    <x v="1"/>
    <s v="Purchased irrigation water"/>
    <x v="9"/>
    <s v="dollars per planted acre"/>
    <s v="No specific size"/>
    <x v="0"/>
    <s v="United States"/>
    <x v="25"/>
    <n v="0.23"/>
    <x v="5"/>
    <x v="0"/>
  </r>
  <r>
    <s v="Corn"/>
    <x v="1"/>
    <s v="Purchased irrigation water"/>
    <x v="9"/>
    <s v="dollars per planted acre"/>
    <s v="No specific size"/>
    <x v="0"/>
    <s v="United States"/>
    <x v="26"/>
    <n v="0.26"/>
    <x v="5"/>
    <x v="0"/>
  </r>
  <r>
    <s v="Corn"/>
    <x v="1"/>
    <s v="Purchased irrigation water"/>
    <x v="9"/>
    <s v="dollars per planted acre"/>
    <s v="No specific size"/>
    <x v="1"/>
    <s v="United States"/>
    <x v="0"/>
    <n v="0"/>
    <x v="0"/>
    <x v="0"/>
  </r>
  <r>
    <s v="Corn"/>
    <x v="1"/>
    <s v="Purchased irrigation water"/>
    <x v="9"/>
    <s v="dollars per planted acre"/>
    <s v="No specific size"/>
    <x v="1"/>
    <s v="United States"/>
    <x v="1"/>
    <n v="0"/>
    <x v="0"/>
    <x v="0"/>
  </r>
  <r>
    <s v="Corn"/>
    <x v="1"/>
    <s v="Purchased irrigation water"/>
    <x v="9"/>
    <s v="dollars per planted acre"/>
    <s v="No specific size"/>
    <x v="1"/>
    <s v="United States"/>
    <x v="2"/>
    <n v="0"/>
    <x v="0"/>
    <x v="0"/>
  </r>
  <r>
    <s v="Corn"/>
    <x v="1"/>
    <s v="Purchased irrigation water"/>
    <x v="9"/>
    <s v="dollars per planted acre"/>
    <s v="No specific size"/>
    <x v="1"/>
    <s v="United States"/>
    <x v="3"/>
    <n v="0"/>
    <x v="0"/>
    <x v="0"/>
  </r>
  <r>
    <s v="Corn"/>
    <x v="1"/>
    <s v="Purchased irrigation water"/>
    <x v="9"/>
    <s v="dollars per planted acre"/>
    <s v="No specific size"/>
    <x v="1"/>
    <s v="United States"/>
    <x v="4"/>
    <n v="0"/>
    <x v="0"/>
    <x v="0"/>
  </r>
  <r>
    <s v="Corn"/>
    <x v="1"/>
    <s v="Purchased irrigation water"/>
    <x v="9"/>
    <s v="dollars per planted acre"/>
    <s v="No specific size"/>
    <x v="1"/>
    <s v="United States"/>
    <x v="5"/>
    <n v="0"/>
    <x v="1"/>
    <x v="0"/>
  </r>
  <r>
    <s v="Corn"/>
    <x v="1"/>
    <s v="Purchased irrigation water"/>
    <x v="9"/>
    <s v="dollars per planted acre"/>
    <s v="No specific size"/>
    <x v="1"/>
    <s v="United States"/>
    <x v="6"/>
    <n v="0"/>
    <x v="1"/>
    <x v="0"/>
  </r>
  <r>
    <s v="Corn"/>
    <x v="1"/>
    <s v="Purchased irrigation water"/>
    <x v="9"/>
    <s v="dollars per planted acre"/>
    <s v="No specific size"/>
    <x v="1"/>
    <s v="United States"/>
    <x v="7"/>
    <n v="0"/>
    <x v="1"/>
    <x v="0"/>
  </r>
  <r>
    <s v="Corn"/>
    <x v="1"/>
    <s v="Purchased irrigation water"/>
    <x v="9"/>
    <s v="dollars per planted acre"/>
    <s v="No specific size"/>
    <x v="1"/>
    <s v="United States"/>
    <x v="8"/>
    <n v="0"/>
    <x v="1"/>
    <x v="0"/>
  </r>
  <r>
    <s v="Corn"/>
    <x v="1"/>
    <s v="Purchased irrigation water"/>
    <x v="9"/>
    <s v="dollars per planted acre"/>
    <s v="No specific size"/>
    <x v="1"/>
    <s v="United States"/>
    <x v="9"/>
    <n v="0"/>
    <x v="2"/>
    <x v="0"/>
  </r>
  <r>
    <s v="Corn"/>
    <x v="1"/>
    <s v="Purchased irrigation water"/>
    <x v="9"/>
    <s v="dollars per planted acre"/>
    <s v="No specific size"/>
    <x v="1"/>
    <s v="United States"/>
    <x v="10"/>
    <n v="0"/>
    <x v="2"/>
    <x v="0"/>
  </r>
  <r>
    <s v="Corn"/>
    <x v="1"/>
    <s v="Purchased irrigation water"/>
    <x v="9"/>
    <s v="dollars per planted acre"/>
    <s v="No specific size"/>
    <x v="1"/>
    <s v="United States"/>
    <x v="11"/>
    <n v="0"/>
    <x v="2"/>
    <x v="0"/>
  </r>
  <r>
    <s v="Corn"/>
    <x v="1"/>
    <s v="Purchased irrigation water"/>
    <x v="9"/>
    <s v="dollars per planted acre"/>
    <s v="No specific size"/>
    <x v="1"/>
    <s v="United States"/>
    <x v="12"/>
    <n v="0"/>
    <x v="2"/>
    <x v="0"/>
  </r>
  <r>
    <s v="Corn"/>
    <x v="1"/>
    <s v="Purchased irrigation water"/>
    <x v="9"/>
    <s v="dollars per planted acre"/>
    <s v="No specific size"/>
    <x v="1"/>
    <s v="United States"/>
    <x v="13"/>
    <n v="0"/>
    <x v="2"/>
    <x v="0"/>
  </r>
  <r>
    <s v="Corn"/>
    <x v="1"/>
    <s v="Purchased irrigation water"/>
    <x v="9"/>
    <s v="dollars per planted acre"/>
    <s v="No specific size"/>
    <x v="1"/>
    <s v="United States"/>
    <x v="14"/>
    <n v="0"/>
    <x v="3"/>
    <x v="0"/>
  </r>
  <r>
    <s v="Corn"/>
    <x v="1"/>
    <s v="Purchased irrigation water"/>
    <x v="9"/>
    <s v="dollars per planted acre"/>
    <s v="No specific size"/>
    <x v="1"/>
    <s v="United States"/>
    <x v="15"/>
    <n v="0"/>
    <x v="3"/>
    <x v="0"/>
  </r>
  <r>
    <s v="Corn"/>
    <x v="1"/>
    <s v="Purchased irrigation water"/>
    <x v="9"/>
    <s v="dollars per planted acre"/>
    <s v="No specific size"/>
    <x v="1"/>
    <s v="United States"/>
    <x v="16"/>
    <n v="0"/>
    <x v="3"/>
    <x v="0"/>
  </r>
  <r>
    <s v="Corn"/>
    <x v="1"/>
    <s v="Purchased irrigation water"/>
    <x v="9"/>
    <s v="dollars per planted acre"/>
    <s v="No specific size"/>
    <x v="1"/>
    <s v="United States"/>
    <x v="17"/>
    <n v="0"/>
    <x v="3"/>
    <x v="0"/>
  </r>
  <r>
    <s v="Corn"/>
    <x v="1"/>
    <s v="Purchased irrigation water"/>
    <x v="9"/>
    <s v="dollars per planted acre"/>
    <s v="No specific size"/>
    <x v="1"/>
    <s v="United States"/>
    <x v="18"/>
    <n v="0"/>
    <x v="3"/>
    <x v="0"/>
  </r>
  <r>
    <s v="Corn"/>
    <x v="1"/>
    <s v="Purchased irrigation water"/>
    <x v="9"/>
    <s v="dollars per planted acre"/>
    <s v="No specific size"/>
    <x v="1"/>
    <s v="United States"/>
    <x v="19"/>
    <n v="0"/>
    <x v="3"/>
    <x v="0"/>
  </r>
  <r>
    <s v="Corn"/>
    <x v="1"/>
    <s v="Purchased irrigation water"/>
    <x v="9"/>
    <s v="dollars per planted acre"/>
    <s v="No specific size"/>
    <x v="1"/>
    <s v="United States"/>
    <x v="20"/>
    <n v="0"/>
    <x v="4"/>
    <x v="0"/>
  </r>
  <r>
    <s v="Corn"/>
    <x v="1"/>
    <s v="Purchased irrigation water"/>
    <x v="9"/>
    <s v="dollars per planted acre"/>
    <s v="No specific size"/>
    <x v="1"/>
    <s v="United States"/>
    <x v="21"/>
    <n v="0"/>
    <x v="4"/>
    <x v="0"/>
  </r>
  <r>
    <s v="Corn"/>
    <x v="1"/>
    <s v="Purchased irrigation water"/>
    <x v="9"/>
    <s v="dollars per planted acre"/>
    <s v="No specific size"/>
    <x v="1"/>
    <s v="United States"/>
    <x v="22"/>
    <n v="0"/>
    <x v="4"/>
    <x v="0"/>
  </r>
  <r>
    <s v="Corn"/>
    <x v="1"/>
    <s v="Purchased irrigation water"/>
    <x v="9"/>
    <s v="dollars per planted acre"/>
    <s v="No specific size"/>
    <x v="1"/>
    <s v="United States"/>
    <x v="23"/>
    <n v="0"/>
    <x v="4"/>
    <x v="0"/>
  </r>
  <r>
    <s v="Corn"/>
    <x v="1"/>
    <s v="Purchased irrigation water"/>
    <x v="9"/>
    <s v="dollars per planted acre"/>
    <s v="No specific size"/>
    <x v="1"/>
    <s v="United States"/>
    <x v="24"/>
    <n v="0"/>
    <x v="4"/>
    <x v="0"/>
  </r>
  <r>
    <s v="Corn"/>
    <x v="1"/>
    <s v="Purchased irrigation water"/>
    <x v="9"/>
    <s v="dollars per planted acre"/>
    <s v="No specific size"/>
    <x v="1"/>
    <s v="United States"/>
    <x v="25"/>
    <n v="0"/>
    <x v="5"/>
    <x v="0"/>
  </r>
  <r>
    <s v="Corn"/>
    <x v="1"/>
    <s v="Purchased irrigation water"/>
    <x v="9"/>
    <s v="dollars per planted acre"/>
    <s v="No specific size"/>
    <x v="1"/>
    <s v="United States"/>
    <x v="26"/>
    <n v="0"/>
    <x v="5"/>
    <x v="0"/>
  </r>
  <r>
    <s v="Corn"/>
    <x v="1"/>
    <s v="Purchased irrigation water"/>
    <x v="9"/>
    <s v="dollars per planted acre"/>
    <s v="No specific size"/>
    <x v="2"/>
    <s v="United States"/>
    <x v="0"/>
    <n v="0"/>
    <x v="0"/>
    <x v="0"/>
  </r>
  <r>
    <s v="Corn"/>
    <x v="1"/>
    <s v="Purchased irrigation water"/>
    <x v="9"/>
    <s v="dollars per planted acre"/>
    <s v="No specific size"/>
    <x v="2"/>
    <s v="United States"/>
    <x v="1"/>
    <n v="0"/>
    <x v="0"/>
    <x v="0"/>
  </r>
  <r>
    <s v="Corn"/>
    <x v="1"/>
    <s v="Purchased irrigation water"/>
    <x v="9"/>
    <s v="dollars per planted acre"/>
    <s v="No specific size"/>
    <x v="2"/>
    <s v="United States"/>
    <x v="2"/>
    <n v="0"/>
    <x v="0"/>
    <x v="0"/>
  </r>
  <r>
    <s v="Corn"/>
    <x v="1"/>
    <s v="Purchased irrigation water"/>
    <x v="9"/>
    <s v="dollars per planted acre"/>
    <s v="No specific size"/>
    <x v="2"/>
    <s v="United States"/>
    <x v="3"/>
    <n v="0"/>
    <x v="0"/>
    <x v="0"/>
  </r>
  <r>
    <s v="Corn"/>
    <x v="1"/>
    <s v="Purchased irrigation water"/>
    <x v="9"/>
    <s v="dollars per planted acre"/>
    <s v="No specific size"/>
    <x v="2"/>
    <s v="United States"/>
    <x v="4"/>
    <n v="0"/>
    <x v="0"/>
    <x v="0"/>
  </r>
  <r>
    <s v="Corn"/>
    <x v="1"/>
    <s v="Purchased irrigation water"/>
    <x v="9"/>
    <s v="dollars per planted acre"/>
    <s v="No specific size"/>
    <x v="2"/>
    <s v="United States"/>
    <x v="5"/>
    <n v="0"/>
    <x v="1"/>
    <x v="0"/>
  </r>
  <r>
    <s v="Corn"/>
    <x v="1"/>
    <s v="Purchased irrigation water"/>
    <x v="9"/>
    <s v="dollars per planted acre"/>
    <s v="No specific size"/>
    <x v="2"/>
    <s v="United States"/>
    <x v="6"/>
    <n v="0"/>
    <x v="1"/>
    <x v="0"/>
  </r>
  <r>
    <s v="Corn"/>
    <x v="1"/>
    <s v="Purchased irrigation water"/>
    <x v="9"/>
    <s v="dollars per planted acre"/>
    <s v="No specific size"/>
    <x v="2"/>
    <s v="United States"/>
    <x v="7"/>
    <n v="0"/>
    <x v="1"/>
    <x v="0"/>
  </r>
  <r>
    <s v="Corn"/>
    <x v="1"/>
    <s v="Purchased irrigation water"/>
    <x v="9"/>
    <s v="dollars per planted acre"/>
    <s v="No specific size"/>
    <x v="2"/>
    <s v="United States"/>
    <x v="8"/>
    <n v="0"/>
    <x v="1"/>
    <x v="0"/>
  </r>
  <r>
    <s v="Corn"/>
    <x v="1"/>
    <s v="Purchased irrigation water"/>
    <x v="9"/>
    <s v="dollars per planted acre"/>
    <s v="No specific size"/>
    <x v="2"/>
    <s v="United States"/>
    <x v="9"/>
    <n v="0.02"/>
    <x v="2"/>
    <x v="0"/>
  </r>
  <r>
    <s v="Corn"/>
    <x v="1"/>
    <s v="Purchased irrigation water"/>
    <x v="9"/>
    <s v="dollars per planted acre"/>
    <s v="No specific size"/>
    <x v="2"/>
    <s v="United States"/>
    <x v="10"/>
    <n v="0.02"/>
    <x v="2"/>
    <x v="0"/>
  </r>
  <r>
    <s v="Corn"/>
    <x v="1"/>
    <s v="Purchased irrigation water"/>
    <x v="9"/>
    <s v="dollars per planted acre"/>
    <s v="No specific size"/>
    <x v="2"/>
    <s v="United States"/>
    <x v="11"/>
    <n v="0.02"/>
    <x v="2"/>
    <x v="0"/>
  </r>
  <r>
    <s v="Corn"/>
    <x v="1"/>
    <s v="Purchased irrigation water"/>
    <x v="9"/>
    <s v="dollars per planted acre"/>
    <s v="No specific size"/>
    <x v="2"/>
    <s v="United States"/>
    <x v="12"/>
    <n v="0.02"/>
    <x v="2"/>
    <x v="0"/>
  </r>
  <r>
    <s v="Corn"/>
    <x v="1"/>
    <s v="Purchased irrigation water"/>
    <x v="9"/>
    <s v="dollars per planted acre"/>
    <s v="No specific size"/>
    <x v="2"/>
    <s v="United States"/>
    <x v="13"/>
    <n v="0.02"/>
    <x v="2"/>
    <x v="0"/>
  </r>
  <r>
    <s v="Corn"/>
    <x v="1"/>
    <s v="Purchased irrigation water"/>
    <x v="9"/>
    <s v="dollars per planted acre"/>
    <s v="No specific size"/>
    <x v="2"/>
    <s v="United States"/>
    <x v="14"/>
    <n v="0"/>
    <x v="3"/>
    <x v="0"/>
  </r>
  <r>
    <s v="Corn"/>
    <x v="1"/>
    <s v="Purchased irrigation water"/>
    <x v="9"/>
    <s v="dollars per planted acre"/>
    <s v="No specific size"/>
    <x v="2"/>
    <s v="United States"/>
    <x v="15"/>
    <n v="0"/>
    <x v="3"/>
    <x v="0"/>
  </r>
  <r>
    <s v="Corn"/>
    <x v="1"/>
    <s v="Purchased irrigation water"/>
    <x v="9"/>
    <s v="dollars per planted acre"/>
    <s v="No specific size"/>
    <x v="2"/>
    <s v="United States"/>
    <x v="16"/>
    <n v="0"/>
    <x v="3"/>
    <x v="0"/>
  </r>
  <r>
    <s v="Corn"/>
    <x v="1"/>
    <s v="Purchased irrigation water"/>
    <x v="9"/>
    <s v="dollars per planted acre"/>
    <s v="No specific size"/>
    <x v="2"/>
    <s v="United States"/>
    <x v="17"/>
    <n v="0"/>
    <x v="3"/>
    <x v="0"/>
  </r>
  <r>
    <s v="Corn"/>
    <x v="1"/>
    <s v="Purchased irrigation water"/>
    <x v="9"/>
    <s v="dollars per planted acre"/>
    <s v="No specific size"/>
    <x v="2"/>
    <s v="United States"/>
    <x v="18"/>
    <n v="0"/>
    <x v="3"/>
    <x v="0"/>
  </r>
  <r>
    <s v="Corn"/>
    <x v="1"/>
    <s v="Purchased irrigation water"/>
    <x v="9"/>
    <s v="dollars per planted acre"/>
    <s v="No specific size"/>
    <x v="2"/>
    <s v="United States"/>
    <x v="19"/>
    <n v="0"/>
    <x v="3"/>
    <x v="0"/>
  </r>
  <r>
    <s v="Corn"/>
    <x v="1"/>
    <s v="Purchased irrigation water"/>
    <x v="9"/>
    <s v="dollars per planted acre"/>
    <s v="No specific size"/>
    <x v="2"/>
    <s v="United States"/>
    <x v="20"/>
    <n v="0"/>
    <x v="4"/>
    <x v="0"/>
  </r>
  <r>
    <s v="Corn"/>
    <x v="1"/>
    <s v="Purchased irrigation water"/>
    <x v="9"/>
    <s v="dollars per planted acre"/>
    <s v="No specific size"/>
    <x v="2"/>
    <s v="United States"/>
    <x v="21"/>
    <n v="0"/>
    <x v="4"/>
    <x v="0"/>
  </r>
  <r>
    <s v="Corn"/>
    <x v="1"/>
    <s v="Purchased irrigation water"/>
    <x v="9"/>
    <s v="dollars per planted acre"/>
    <s v="No specific size"/>
    <x v="2"/>
    <s v="United States"/>
    <x v="22"/>
    <n v="0"/>
    <x v="4"/>
    <x v="0"/>
  </r>
  <r>
    <s v="Corn"/>
    <x v="1"/>
    <s v="Purchased irrigation water"/>
    <x v="9"/>
    <s v="dollars per planted acre"/>
    <s v="No specific size"/>
    <x v="2"/>
    <s v="United States"/>
    <x v="23"/>
    <n v="0"/>
    <x v="4"/>
    <x v="0"/>
  </r>
  <r>
    <s v="Corn"/>
    <x v="1"/>
    <s v="Purchased irrigation water"/>
    <x v="9"/>
    <s v="dollars per planted acre"/>
    <s v="No specific size"/>
    <x v="2"/>
    <s v="United States"/>
    <x v="24"/>
    <n v="0"/>
    <x v="4"/>
    <x v="0"/>
  </r>
  <r>
    <s v="Corn"/>
    <x v="1"/>
    <s v="Purchased irrigation water"/>
    <x v="9"/>
    <s v="dollars per planted acre"/>
    <s v="No specific size"/>
    <x v="2"/>
    <s v="United States"/>
    <x v="25"/>
    <n v="0"/>
    <x v="5"/>
    <x v="0"/>
  </r>
  <r>
    <s v="Corn"/>
    <x v="1"/>
    <s v="Purchased irrigation water"/>
    <x v="9"/>
    <s v="dollars per planted acre"/>
    <s v="No specific size"/>
    <x v="2"/>
    <s v="United States"/>
    <x v="26"/>
    <n v="0"/>
    <x v="5"/>
    <x v="0"/>
  </r>
  <r>
    <s v="Corn"/>
    <x v="1"/>
    <s v="Purchased irrigation water"/>
    <x v="9"/>
    <s v="dollars per planted acre"/>
    <s v="No specific size"/>
    <x v="3"/>
    <s v="United States"/>
    <x v="0"/>
    <n v="0.23"/>
    <x v="0"/>
    <x v="0"/>
  </r>
  <r>
    <s v="Corn"/>
    <x v="1"/>
    <s v="Purchased irrigation water"/>
    <x v="9"/>
    <s v="dollars per planted acre"/>
    <s v="No specific size"/>
    <x v="3"/>
    <s v="United States"/>
    <x v="1"/>
    <n v="0.25"/>
    <x v="0"/>
    <x v="0"/>
  </r>
  <r>
    <s v="Corn"/>
    <x v="1"/>
    <s v="Purchased irrigation water"/>
    <x v="9"/>
    <s v="dollars per planted acre"/>
    <s v="No specific size"/>
    <x v="3"/>
    <s v="United States"/>
    <x v="2"/>
    <n v="0.24"/>
    <x v="0"/>
    <x v="0"/>
  </r>
  <r>
    <s v="Corn"/>
    <x v="1"/>
    <s v="Purchased irrigation water"/>
    <x v="9"/>
    <s v="dollars per planted acre"/>
    <s v="No specific size"/>
    <x v="3"/>
    <s v="United States"/>
    <x v="3"/>
    <n v="0.25"/>
    <x v="0"/>
    <x v="0"/>
  </r>
  <r>
    <s v="Corn"/>
    <x v="1"/>
    <s v="Purchased irrigation water"/>
    <x v="9"/>
    <s v="dollars per planted acre"/>
    <s v="No specific size"/>
    <x v="3"/>
    <s v="United States"/>
    <x v="4"/>
    <n v="0.23"/>
    <x v="0"/>
    <x v="0"/>
  </r>
  <r>
    <s v="Corn"/>
    <x v="1"/>
    <s v="Purchased irrigation water"/>
    <x v="9"/>
    <s v="dollars per planted acre"/>
    <s v="No specific size"/>
    <x v="3"/>
    <s v="United States"/>
    <x v="5"/>
    <n v="2.29"/>
    <x v="1"/>
    <x v="0"/>
  </r>
  <r>
    <s v="Corn"/>
    <x v="1"/>
    <s v="Purchased irrigation water"/>
    <x v="9"/>
    <s v="dollars per planted acre"/>
    <s v="No specific size"/>
    <x v="3"/>
    <s v="United States"/>
    <x v="6"/>
    <n v="2.02"/>
    <x v="1"/>
    <x v="0"/>
  </r>
  <r>
    <s v="Corn"/>
    <x v="1"/>
    <s v="Purchased irrigation water"/>
    <x v="9"/>
    <s v="dollars per planted acre"/>
    <s v="No specific size"/>
    <x v="3"/>
    <s v="United States"/>
    <x v="7"/>
    <n v="1.94"/>
    <x v="1"/>
    <x v="0"/>
  </r>
  <r>
    <s v="Corn"/>
    <x v="1"/>
    <s v="Purchased irrigation water"/>
    <x v="9"/>
    <s v="dollars per planted acre"/>
    <s v="No specific size"/>
    <x v="3"/>
    <s v="United States"/>
    <x v="8"/>
    <n v="1.95"/>
    <x v="1"/>
    <x v="0"/>
  </r>
  <r>
    <s v="Corn"/>
    <x v="1"/>
    <s v="Purchased irrigation water"/>
    <x v="9"/>
    <s v="dollars per planted acre"/>
    <s v="No specific size"/>
    <x v="3"/>
    <s v="United States"/>
    <x v="9"/>
    <n v="1.5"/>
    <x v="2"/>
    <x v="0"/>
  </r>
  <r>
    <s v="Corn"/>
    <x v="1"/>
    <s v="Purchased irrigation water"/>
    <x v="9"/>
    <s v="dollars per planted acre"/>
    <s v="No specific size"/>
    <x v="3"/>
    <s v="United States"/>
    <x v="10"/>
    <n v="1.57"/>
    <x v="2"/>
    <x v="0"/>
  </r>
  <r>
    <s v="Corn"/>
    <x v="1"/>
    <s v="Purchased irrigation water"/>
    <x v="9"/>
    <s v="dollars per planted acre"/>
    <s v="No specific size"/>
    <x v="3"/>
    <s v="United States"/>
    <x v="11"/>
    <n v="1.64"/>
    <x v="2"/>
    <x v="0"/>
  </r>
  <r>
    <s v="Corn"/>
    <x v="1"/>
    <s v="Purchased irrigation water"/>
    <x v="9"/>
    <s v="dollars per planted acre"/>
    <s v="No specific size"/>
    <x v="3"/>
    <s v="United States"/>
    <x v="12"/>
    <n v="1.64"/>
    <x v="2"/>
    <x v="0"/>
  </r>
  <r>
    <s v="Corn"/>
    <x v="1"/>
    <s v="Purchased irrigation water"/>
    <x v="9"/>
    <s v="dollars per planted acre"/>
    <s v="No specific size"/>
    <x v="3"/>
    <s v="United States"/>
    <x v="13"/>
    <n v="1.75"/>
    <x v="2"/>
    <x v="0"/>
  </r>
  <r>
    <s v="Corn"/>
    <x v="1"/>
    <s v="Purchased irrigation water"/>
    <x v="9"/>
    <s v="dollars per planted acre"/>
    <s v="No specific size"/>
    <x v="3"/>
    <s v="United States"/>
    <x v="14"/>
    <n v="0.75"/>
    <x v="3"/>
    <x v="0"/>
  </r>
  <r>
    <s v="Corn"/>
    <x v="1"/>
    <s v="Purchased irrigation water"/>
    <x v="9"/>
    <s v="dollars per planted acre"/>
    <s v="No specific size"/>
    <x v="3"/>
    <s v="United States"/>
    <x v="15"/>
    <n v="0.76"/>
    <x v="3"/>
    <x v="0"/>
  </r>
  <r>
    <s v="Corn"/>
    <x v="1"/>
    <s v="Purchased irrigation water"/>
    <x v="9"/>
    <s v="dollars per planted acre"/>
    <s v="No specific size"/>
    <x v="3"/>
    <s v="United States"/>
    <x v="16"/>
    <n v="0.78"/>
    <x v="3"/>
    <x v="0"/>
  </r>
  <r>
    <s v="Corn"/>
    <x v="1"/>
    <s v="Purchased irrigation water"/>
    <x v="9"/>
    <s v="dollars per planted acre"/>
    <s v="No specific size"/>
    <x v="3"/>
    <s v="United States"/>
    <x v="17"/>
    <n v="0.81"/>
    <x v="3"/>
    <x v="0"/>
  </r>
  <r>
    <s v="Corn"/>
    <x v="1"/>
    <s v="Purchased irrigation water"/>
    <x v="9"/>
    <s v="dollars per planted acre"/>
    <s v="No specific size"/>
    <x v="3"/>
    <s v="United States"/>
    <x v="18"/>
    <n v="0.83"/>
    <x v="3"/>
    <x v="0"/>
  </r>
  <r>
    <s v="Corn"/>
    <x v="1"/>
    <s v="Purchased irrigation water"/>
    <x v="9"/>
    <s v="dollars per planted acre"/>
    <s v="No specific size"/>
    <x v="3"/>
    <s v="United States"/>
    <x v="19"/>
    <n v="0.87"/>
    <x v="3"/>
    <x v="0"/>
  </r>
  <r>
    <s v="Corn"/>
    <x v="1"/>
    <s v="Purchased irrigation water"/>
    <x v="9"/>
    <s v="dollars per planted acre"/>
    <s v="No specific size"/>
    <x v="3"/>
    <s v="United States"/>
    <x v="20"/>
    <n v="0.86"/>
    <x v="4"/>
    <x v="0"/>
  </r>
  <r>
    <s v="Corn"/>
    <x v="1"/>
    <s v="Purchased irrigation water"/>
    <x v="9"/>
    <s v="dollars per planted acre"/>
    <s v="No specific size"/>
    <x v="3"/>
    <s v="United States"/>
    <x v="21"/>
    <n v="0.89"/>
    <x v="4"/>
    <x v="0"/>
  </r>
  <r>
    <s v="Corn"/>
    <x v="1"/>
    <s v="Purchased irrigation water"/>
    <x v="9"/>
    <s v="dollars per planted acre"/>
    <s v="No specific size"/>
    <x v="3"/>
    <s v="United States"/>
    <x v="22"/>
    <n v="0.97"/>
    <x v="4"/>
    <x v="0"/>
  </r>
  <r>
    <s v="Corn"/>
    <x v="1"/>
    <s v="Purchased irrigation water"/>
    <x v="9"/>
    <s v="dollars per planted acre"/>
    <s v="No specific size"/>
    <x v="3"/>
    <s v="United States"/>
    <x v="23"/>
    <n v="1.06"/>
    <x v="4"/>
    <x v="0"/>
  </r>
  <r>
    <s v="Corn"/>
    <x v="1"/>
    <s v="Purchased irrigation water"/>
    <x v="9"/>
    <s v="dollars per planted acre"/>
    <s v="No specific size"/>
    <x v="3"/>
    <s v="United States"/>
    <x v="24"/>
    <n v="1.22"/>
    <x v="4"/>
    <x v="0"/>
  </r>
  <r>
    <s v="Corn"/>
    <x v="1"/>
    <s v="Purchased irrigation water"/>
    <x v="9"/>
    <s v="dollars per planted acre"/>
    <s v="No specific size"/>
    <x v="3"/>
    <s v="United States"/>
    <x v="25"/>
    <n v="0.08"/>
    <x v="5"/>
    <x v="0"/>
  </r>
  <r>
    <s v="Corn"/>
    <x v="1"/>
    <s v="Purchased irrigation water"/>
    <x v="9"/>
    <s v="dollars per planted acre"/>
    <s v="No specific size"/>
    <x v="3"/>
    <s v="United States"/>
    <x v="26"/>
    <n v="0.11"/>
    <x v="5"/>
    <x v="0"/>
  </r>
  <r>
    <s v="Corn"/>
    <x v="1"/>
    <s v="Purchased irrigation water"/>
    <x v="9"/>
    <s v="dollars per planted acre"/>
    <s v="No specific size"/>
    <x v="4"/>
    <s v="United States"/>
    <x v="0"/>
    <n v="2.4"/>
    <x v="0"/>
    <x v="0"/>
  </r>
  <r>
    <s v="Corn"/>
    <x v="1"/>
    <s v="Purchased irrigation water"/>
    <x v="9"/>
    <s v="dollars per planted acre"/>
    <s v="No specific size"/>
    <x v="4"/>
    <s v="United States"/>
    <x v="1"/>
    <n v="2.4500000000000002"/>
    <x v="0"/>
    <x v="0"/>
  </r>
  <r>
    <s v="Corn"/>
    <x v="1"/>
    <s v="Purchased irrigation water"/>
    <x v="9"/>
    <s v="dollars per planted acre"/>
    <s v="No specific size"/>
    <x v="4"/>
    <s v="United States"/>
    <x v="2"/>
    <n v="2.2599999999999998"/>
    <x v="0"/>
    <x v="0"/>
  </r>
  <r>
    <s v="Corn"/>
    <x v="1"/>
    <s v="Purchased irrigation water"/>
    <x v="9"/>
    <s v="dollars per planted acre"/>
    <s v="No specific size"/>
    <x v="4"/>
    <s v="United States"/>
    <x v="3"/>
    <n v="2.27"/>
    <x v="0"/>
    <x v="0"/>
  </r>
  <r>
    <s v="Corn"/>
    <x v="1"/>
    <s v="Purchased irrigation water"/>
    <x v="9"/>
    <s v="dollars per planted acre"/>
    <s v="No specific size"/>
    <x v="4"/>
    <s v="United States"/>
    <x v="4"/>
    <n v="2.2599999999999998"/>
    <x v="0"/>
    <x v="0"/>
  </r>
  <r>
    <s v="Corn"/>
    <x v="1"/>
    <s v="Purchased irrigation water"/>
    <x v="9"/>
    <s v="dollars per planted acre"/>
    <s v="No specific size"/>
    <x v="4"/>
    <s v="United States"/>
    <x v="5"/>
    <n v="0.59"/>
    <x v="1"/>
    <x v="0"/>
  </r>
  <r>
    <s v="Corn"/>
    <x v="1"/>
    <s v="Purchased irrigation water"/>
    <x v="9"/>
    <s v="dollars per planted acre"/>
    <s v="No specific size"/>
    <x v="4"/>
    <s v="United States"/>
    <x v="6"/>
    <n v="0.59"/>
    <x v="1"/>
    <x v="0"/>
  </r>
  <r>
    <s v="Corn"/>
    <x v="1"/>
    <s v="Purchased irrigation water"/>
    <x v="9"/>
    <s v="dollars per planted acre"/>
    <s v="No specific size"/>
    <x v="4"/>
    <s v="United States"/>
    <x v="7"/>
    <n v="0.63"/>
    <x v="1"/>
    <x v="0"/>
  </r>
  <r>
    <s v="Corn"/>
    <x v="1"/>
    <s v="Purchased irrigation water"/>
    <x v="9"/>
    <s v="dollars per planted acre"/>
    <s v="No specific size"/>
    <x v="4"/>
    <s v="United States"/>
    <x v="8"/>
    <n v="0.66"/>
    <x v="1"/>
    <x v="0"/>
  </r>
  <r>
    <s v="Corn"/>
    <x v="1"/>
    <s v="Purchased irrigation water"/>
    <x v="9"/>
    <s v="dollars per planted acre"/>
    <s v="No specific size"/>
    <x v="4"/>
    <s v="United States"/>
    <x v="9"/>
    <n v="0.18"/>
    <x v="2"/>
    <x v="0"/>
  </r>
  <r>
    <s v="Corn"/>
    <x v="1"/>
    <s v="Purchased irrigation water"/>
    <x v="9"/>
    <s v="dollars per planted acre"/>
    <s v="No specific size"/>
    <x v="4"/>
    <s v="United States"/>
    <x v="10"/>
    <n v="0.19"/>
    <x v="2"/>
    <x v="0"/>
  </r>
  <r>
    <s v="Corn"/>
    <x v="1"/>
    <s v="Purchased irrigation water"/>
    <x v="9"/>
    <s v="dollars per planted acre"/>
    <s v="No specific size"/>
    <x v="4"/>
    <s v="United States"/>
    <x v="11"/>
    <n v="0.19"/>
    <x v="2"/>
    <x v="0"/>
  </r>
  <r>
    <s v="Corn"/>
    <x v="1"/>
    <s v="Purchased irrigation water"/>
    <x v="9"/>
    <s v="dollars per planted acre"/>
    <s v="No specific size"/>
    <x v="4"/>
    <s v="United States"/>
    <x v="12"/>
    <n v="0.19"/>
    <x v="2"/>
    <x v="0"/>
  </r>
  <r>
    <s v="Corn"/>
    <x v="1"/>
    <s v="Purchased irrigation water"/>
    <x v="9"/>
    <s v="dollars per planted acre"/>
    <s v="No specific size"/>
    <x v="4"/>
    <s v="United States"/>
    <x v="13"/>
    <n v="0.2"/>
    <x v="2"/>
    <x v="0"/>
  </r>
  <r>
    <s v="Corn"/>
    <x v="1"/>
    <s v="Purchased irrigation water"/>
    <x v="9"/>
    <s v="dollars per planted acre"/>
    <s v="No specific size"/>
    <x v="4"/>
    <s v="United States"/>
    <x v="14"/>
    <n v="0.37"/>
    <x v="3"/>
    <x v="0"/>
  </r>
  <r>
    <s v="Corn"/>
    <x v="1"/>
    <s v="Purchased irrigation water"/>
    <x v="9"/>
    <s v="dollars per planted acre"/>
    <s v="No specific size"/>
    <x v="4"/>
    <s v="United States"/>
    <x v="15"/>
    <n v="0.38"/>
    <x v="3"/>
    <x v="0"/>
  </r>
  <r>
    <s v="Corn"/>
    <x v="1"/>
    <s v="Purchased irrigation water"/>
    <x v="9"/>
    <s v="dollars per planted acre"/>
    <s v="No specific size"/>
    <x v="4"/>
    <s v="United States"/>
    <x v="16"/>
    <n v="0.38"/>
    <x v="3"/>
    <x v="0"/>
  </r>
  <r>
    <s v="Corn"/>
    <x v="1"/>
    <s v="Purchased irrigation water"/>
    <x v="9"/>
    <s v="dollars per planted acre"/>
    <s v="No specific size"/>
    <x v="4"/>
    <s v="United States"/>
    <x v="17"/>
    <n v="0.4"/>
    <x v="3"/>
    <x v="0"/>
  </r>
  <r>
    <s v="Corn"/>
    <x v="1"/>
    <s v="Purchased irrigation water"/>
    <x v="9"/>
    <s v="dollars per planted acre"/>
    <s v="No specific size"/>
    <x v="4"/>
    <s v="United States"/>
    <x v="18"/>
    <n v="0.41"/>
    <x v="3"/>
    <x v="0"/>
  </r>
  <r>
    <s v="Corn"/>
    <x v="1"/>
    <s v="Purchased irrigation water"/>
    <x v="9"/>
    <s v="dollars per planted acre"/>
    <s v="No specific size"/>
    <x v="4"/>
    <s v="United States"/>
    <x v="19"/>
    <n v="0.43"/>
    <x v="3"/>
    <x v="0"/>
  </r>
  <r>
    <s v="Corn"/>
    <x v="1"/>
    <s v="Purchased irrigation water"/>
    <x v="9"/>
    <s v="dollars per planted acre"/>
    <s v="No specific size"/>
    <x v="4"/>
    <s v="United States"/>
    <x v="20"/>
    <n v="1.17"/>
    <x v="4"/>
    <x v="0"/>
  </r>
  <r>
    <s v="Corn"/>
    <x v="1"/>
    <s v="Purchased irrigation water"/>
    <x v="9"/>
    <s v="dollars per planted acre"/>
    <s v="No specific size"/>
    <x v="4"/>
    <s v="United States"/>
    <x v="21"/>
    <n v="1.1100000000000001"/>
    <x v="4"/>
    <x v="0"/>
  </r>
  <r>
    <s v="Corn"/>
    <x v="1"/>
    <s v="Purchased irrigation water"/>
    <x v="9"/>
    <s v="dollars per planted acre"/>
    <s v="No specific size"/>
    <x v="4"/>
    <s v="United States"/>
    <x v="22"/>
    <n v="1.1499999999999999"/>
    <x v="4"/>
    <x v="0"/>
  </r>
  <r>
    <s v="Corn"/>
    <x v="1"/>
    <s v="Purchased irrigation water"/>
    <x v="9"/>
    <s v="dollars per planted acre"/>
    <s v="No specific size"/>
    <x v="4"/>
    <s v="United States"/>
    <x v="23"/>
    <n v="1.1100000000000001"/>
    <x v="4"/>
    <x v="0"/>
  </r>
  <r>
    <s v="Corn"/>
    <x v="1"/>
    <s v="Purchased irrigation water"/>
    <x v="9"/>
    <s v="dollars per planted acre"/>
    <s v="No specific size"/>
    <x v="4"/>
    <s v="United States"/>
    <x v="24"/>
    <n v="1.1599999999999999"/>
    <x v="4"/>
    <x v="0"/>
  </r>
  <r>
    <s v="Corn"/>
    <x v="1"/>
    <s v="Purchased irrigation water"/>
    <x v="9"/>
    <s v="dollars per planted acre"/>
    <s v="No specific size"/>
    <x v="4"/>
    <s v="United States"/>
    <x v="25"/>
    <n v="1.25"/>
    <x v="5"/>
    <x v="0"/>
  </r>
  <r>
    <s v="Corn"/>
    <x v="1"/>
    <s v="Purchased irrigation water"/>
    <x v="9"/>
    <s v="dollars per planted acre"/>
    <s v="No specific size"/>
    <x v="4"/>
    <s v="United States"/>
    <x v="26"/>
    <n v="1.4"/>
    <x v="5"/>
    <x v="0"/>
  </r>
  <r>
    <s v="Corn"/>
    <x v="1"/>
    <s v="Purchased irrigation water"/>
    <x v="9"/>
    <s v="dollars per planted acre"/>
    <s v="No specific size"/>
    <x v="5"/>
    <s v="United States"/>
    <x v="0"/>
    <n v="0"/>
    <x v="0"/>
    <x v="0"/>
  </r>
  <r>
    <s v="Corn"/>
    <x v="1"/>
    <s v="Purchased irrigation water"/>
    <x v="9"/>
    <s v="dollars per planted acre"/>
    <s v="No specific size"/>
    <x v="5"/>
    <s v="United States"/>
    <x v="1"/>
    <n v="0"/>
    <x v="0"/>
    <x v="0"/>
  </r>
  <r>
    <s v="Corn"/>
    <x v="1"/>
    <s v="Purchased irrigation water"/>
    <x v="9"/>
    <s v="dollars per planted acre"/>
    <s v="No specific size"/>
    <x v="5"/>
    <s v="United States"/>
    <x v="2"/>
    <n v="0"/>
    <x v="0"/>
    <x v="0"/>
  </r>
  <r>
    <s v="Corn"/>
    <x v="1"/>
    <s v="Purchased irrigation water"/>
    <x v="9"/>
    <s v="dollars per planted acre"/>
    <s v="No specific size"/>
    <x v="5"/>
    <s v="United States"/>
    <x v="3"/>
    <n v="0"/>
    <x v="0"/>
    <x v="0"/>
  </r>
  <r>
    <s v="Corn"/>
    <x v="1"/>
    <s v="Purchased irrigation water"/>
    <x v="9"/>
    <s v="dollars per planted acre"/>
    <s v="No specific size"/>
    <x v="5"/>
    <s v="United States"/>
    <x v="4"/>
    <n v="0"/>
    <x v="0"/>
    <x v="0"/>
  </r>
  <r>
    <s v="Corn"/>
    <x v="1"/>
    <s v="Purchased irrigation water"/>
    <x v="9"/>
    <s v="dollars per planted acre"/>
    <s v="No specific size"/>
    <x v="5"/>
    <s v="United States"/>
    <x v="5"/>
    <n v="0"/>
    <x v="1"/>
    <x v="0"/>
  </r>
  <r>
    <s v="Corn"/>
    <x v="1"/>
    <s v="Purchased irrigation water"/>
    <x v="9"/>
    <s v="dollars per planted acre"/>
    <s v="No specific size"/>
    <x v="5"/>
    <s v="United States"/>
    <x v="6"/>
    <n v="0"/>
    <x v="1"/>
    <x v="0"/>
  </r>
  <r>
    <s v="Corn"/>
    <x v="1"/>
    <s v="Purchased irrigation water"/>
    <x v="9"/>
    <s v="dollars per planted acre"/>
    <s v="No specific size"/>
    <x v="5"/>
    <s v="United States"/>
    <x v="7"/>
    <n v="0"/>
    <x v="1"/>
    <x v="0"/>
  </r>
  <r>
    <s v="Corn"/>
    <x v="1"/>
    <s v="Purchased irrigation water"/>
    <x v="9"/>
    <s v="dollars per planted acre"/>
    <s v="No specific size"/>
    <x v="5"/>
    <s v="United States"/>
    <x v="8"/>
    <n v="0"/>
    <x v="1"/>
    <x v="0"/>
  </r>
  <r>
    <s v="Corn"/>
    <x v="1"/>
    <s v="Purchased irrigation water"/>
    <x v="9"/>
    <s v="dollars per planted acre"/>
    <s v="No specific size"/>
    <x v="5"/>
    <s v="United States"/>
    <x v="9"/>
    <n v="0"/>
    <x v="2"/>
    <x v="0"/>
  </r>
  <r>
    <s v="Corn"/>
    <x v="1"/>
    <s v="Purchased irrigation water"/>
    <x v="9"/>
    <s v="dollars per planted acre"/>
    <s v="No specific size"/>
    <x v="5"/>
    <s v="United States"/>
    <x v="10"/>
    <n v="0"/>
    <x v="2"/>
    <x v="0"/>
  </r>
  <r>
    <s v="Corn"/>
    <x v="1"/>
    <s v="Purchased irrigation water"/>
    <x v="9"/>
    <s v="dollars per planted acre"/>
    <s v="No specific size"/>
    <x v="5"/>
    <s v="United States"/>
    <x v="11"/>
    <n v="0"/>
    <x v="2"/>
    <x v="0"/>
  </r>
  <r>
    <s v="Corn"/>
    <x v="1"/>
    <s v="Purchased irrigation water"/>
    <x v="9"/>
    <s v="dollars per planted acre"/>
    <s v="No specific size"/>
    <x v="5"/>
    <s v="United States"/>
    <x v="12"/>
    <n v="0"/>
    <x v="2"/>
    <x v="0"/>
  </r>
  <r>
    <s v="Corn"/>
    <x v="1"/>
    <s v="Purchased irrigation water"/>
    <x v="9"/>
    <s v="dollars per planted acre"/>
    <s v="No specific size"/>
    <x v="5"/>
    <s v="United States"/>
    <x v="13"/>
    <n v="0"/>
    <x v="2"/>
    <x v="0"/>
  </r>
  <r>
    <s v="Corn"/>
    <x v="1"/>
    <s v="Purchased irrigation water"/>
    <x v="9"/>
    <s v="dollars per planted acre"/>
    <s v="No specific size"/>
    <x v="5"/>
    <s v="United States"/>
    <x v="14"/>
    <n v="0"/>
    <x v="3"/>
    <x v="0"/>
  </r>
  <r>
    <s v="Corn"/>
    <x v="1"/>
    <s v="Purchased irrigation water"/>
    <x v="9"/>
    <s v="dollars per planted acre"/>
    <s v="No specific size"/>
    <x v="5"/>
    <s v="United States"/>
    <x v="15"/>
    <n v="0"/>
    <x v="3"/>
    <x v="0"/>
  </r>
  <r>
    <s v="Corn"/>
    <x v="1"/>
    <s v="Purchased irrigation water"/>
    <x v="9"/>
    <s v="dollars per planted acre"/>
    <s v="No specific size"/>
    <x v="5"/>
    <s v="United States"/>
    <x v="16"/>
    <n v="0"/>
    <x v="3"/>
    <x v="0"/>
  </r>
  <r>
    <s v="Corn"/>
    <x v="1"/>
    <s v="Purchased irrigation water"/>
    <x v="9"/>
    <s v="dollars per planted acre"/>
    <s v="No specific size"/>
    <x v="5"/>
    <s v="United States"/>
    <x v="17"/>
    <n v="0"/>
    <x v="3"/>
    <x v="0"/>
  </r>
  <r>
    <s v="Corn"/>
    <x v="1"/>
    <s v="Purchased irrigation water"/>
    <x v="9"/>
    <s v="dollars per planted acre"/>
    <s v="No specific size"/>
    <x v="5"/>
    <s v="United States"/>
    <x v="18"/>
    <n v="0"/>
    <x v="3"/>
    <x v="0"/>
  </r>
  <r>
    <s v="Corn"/>
    <x v="1"/>
    <s v="Purchased irrigation water"/>
    <x v="9"/>
    <s v="dollars per planted acre"/>
    <s v="No specific size"/>
    <x v="5"/>
    <s v="United States"/>
    <x v="19"/>
    <n v="0"/>
    <x v="3"/>
    <x v="0"/>
  </r>
  <r>
    <s v="Corn"/>
    <x v="1"/>
    <s v="Purchased irrigation water"/>
    <x v="9"/>
    <s v="dollars per planted acre"/>
    <s v="No specific size"/>
    <x v="5"/>
    <s v="United States"/>
    <x v="20"/>
    <n v="0"/>
    <x v="4"/>
    <x v="0"/>
  </r>
  <r>
    <s v="Corn"/>
    <x v="1"/>
    <s v="Purchased irrigation water"/>
    <x v="9"/>
    <s v="dollars per planted acre"/>
    <s v="No specific size"/>
    <x v="5"/>
    <s v="United States"/>
    <x v="21"/>
    <n v="0"/>
    <x v="4"/>
    <x v="0"/>
  </r>
  <r>
    <s v="Corn"/>
    <x v="1"/>
    <s v="Purchased irrigation water"/>
    <x v="9"/>
    <s v="dollars per planted acre"/>
    <s v="No specific size"/>
    <x v="5"/>
    <s v="United States"/>
    <x v="22"/>
    <n v="0"/>
    <x v="4"/>
    <x v="0"/>
  </r>
  <r>
    <s v="Corn"/>
    <x v="1"/>
    <s v="Purchased irrigation water"/>
    <x v="9"/>
    <s v="dollars per planted acre"/>
    <s v="No specific size"/>
    <x v="5"/>
    <s v="United States"/>
    <x v="23"/>
    <n v="0"/>
    <x v="4"/>
    <x v="0"/>
  </r>
  <r>
    <s v="Corn"/>
    <x v="1"/>
    <s v="Purchased irrigation water"/>
    <x v="9"/>
    <s v="dollars per planted acre"/>
    <s v="No specific size"/>
    <x v="5"/>
    <s v="United States"/>
    <x v="24"/>
    <n v="0"/>
    <x v="4"/>
    <x v="0"/>
  </r>
  <r>
    <s v="Corn"/>
    <x v="1"/>
    <s v="Purchased irrigation water"/>
    <x v="9"/>
    <s v="dollars per planted acre"/>
    <s v="No specific size"/>
    <x v="5"/>
    <s v="United States"/>
    <x v="25"/>
    <n v="0"/>
    <x v="5"/>
    <x v="0"/>
  </r>
  <r>
    <s v="Corn"/>
    <x v="1"/>
    <s v="Purchased irrigation water"/>
    <x v="9"/>
    <s v="dollars per planted acre"/>
    <s v="No specific size"/>
    <x v="5"/>
    <s v="United States"/>
    <x v="26"/>
    <n v="0"/>
    <x v="5"/>
    <x v="0"/>
  </r>
  <r>
    <s v="Corn"/>
    <x v="1"/>
    <s v="Purchased irrigation water"/>
    <x v="9"/>
    <s v="dollars per planted acre"/>
    <s v="No specific size"/>
    <x v="6"/>
    <s v="United States"/>
    <x v="0"/>
    <n v="0"/>
    <x v="0"/>
    <x v="0"/>
  </r>
  <r>
    <s v="Corn"/>
    <x v="1"/>
    <s v="Purchased irrigation water"/>
    <x v="9"/>
    <s v="dollars per planted acre"/>
    <s v="No specific size"/>
    <x v="6"/>
    <s v="United States"/>
    <x v="1"/>
    <n v="0"/>
    <x v="0"/>
    <x v="0"/>
  </r>
  <r>
    <s v="Corn"/>
    <x v="1"/>
    <s v="Purchased irrigation water"/>
    <x v="9"/>
    <s v="dollars per planted acre"/>
    <s v="No specific size"/>
    <x v="6"/>
    <s v="United States"/>
    <x v="2"/>
    <n v="0"/>
    <x v="0"/>
    <x v="0"/>
  </r>
  <r>
    <s v="Corn"/>
    <x v="1"/>
    <s v="Purchased irrigation water"/>
    <x v="9"/>
    <s v="dollars per planted acre"/>
    <s v="No specific size"/>
    <x v="6"/>
    <s v="United States"/>
    <x v="3"/>
    <n v="0"/>
    <x v="0"/>
    <x v="0"/>
  </r>
  <r>
    <s v="Corn"/>
    <x v="1"/>
    <s v="Purchased irrigation water"/>
    <x v="9"/>
    <s v="dollars per planted acre"/>
    <s v="No specific size"/>
    <x v="6"/>
    <s v="United States"/>
    <x v="4"/>
    <n v="0"/>
    <x v="0"/>
    <x v="0"/>
  </r>
  <r>
    <s v="Corn"/>
    <x v="1"/>
    <s v="Purchased irrigation water"/>
    <x v="9"/>
    <s v="dollars per planted acre"/>
    <s v="No specific size"/>
    <x v="6"/>
    <s v="United States"/>
    <x v="5"/>
    <n v="0"/>
    <x v="1"/>
    <x v="0"/>
  </r>
  <r>
    <s v="Corn"/>
    <x v="1"/>
    <s v="Purchased irrigation water"/>
    <x v="9"/>
    <s v="dollars per planted acre"/>
    <s v="No specific size"/>
    <x v="6"/>
    <s v="United States"/>
    <x v="6"/>
    <n v="0"/>
    <x v="1"/>
    <x v="0"/>
  </r>
  <r>
    <s v="Corn"/>
    <x v="1"/>
    <s v="Purchased irrigation water"/>
    <x v="9"/>
    <s v="dollars per planted acre"/>
    <s v="No specific size"/>
    <x v="6"/>
    <s v="United States"/>
    <x v="7"/>
    <n v="0"/>
    <x v="1"/>
    <x v="0"/>
  </r>
  <r>
    <s v="Corn"/>
    <x v="1"/>
    <s v="Purchased irrigation water"/>
    <x v="9"/>
    <s v="dollars per planted acre"/>
    <s v="No specific size"/>
    <x v="6"/>
    <s v="United States"/>
    <x v="8"/>
    <n v="0"/>
    <x v="1"/>
    <x v="0"/>
  </r>
  <r>
    <s v="Corn"/>
    <x v="1"/>
    <s v="Purchased irrigation water"/>
    <x v="9"/>
    <s v="dollars per planted acre"/>
    <s v="No specific size"/>
    <x v="6"/>
    <s v="United States"/>
    <x v="9"/>
    <n v="0"/>
    <x v="2"/>
    <x v="0"/>
  </r>
  <r>
    <s v="Corn"/>
    <x v="1"/>
    <s v="Purchased irrigation water"/>
    <x v="9"/>
    <s v="dollars per planted acre"/>
    <s v="No specific size"/>
    <x v="6"/>
    <s v="United States"/>
    <x v="10"/>
    <n v="0"/>
    <x v="2"/>
    <x v="0"/>
  </r>
  <r>
    <s v="Corn"/>
    <x v="1"/>
    <s v="Purchased irrigation water"/>
    <x v="9"/>
    <s v="dollars per planted acre"/>
    <s v="No specific size"/>
    <x v="6"/>
    <s v="United States"/>
    <x v="11"/>
    <n v="0"/>
    <x v="2"/>
    <x v="0"/>
  </r>
  <r>
    <s v="Corn"/>
    <x v="1"/>
    <s v="Purchased irrigation water"/>
    <x v="9"/>
    <s v="dollars per planted acre"/>
    <s v="No specific size"/>
    <x v="6"/>
    <s v="United States"/>
    <x v="12"/>
    <n v="0"/>
    <x v="2"/>
    <x v="0"/>
  </r>
  <r>
    <s v="Corn"/>
    <x v="1"/>
    <s v="Purchased irrigation water"/>
    <x v="9"/>
    <s v="dollars per planted acre"/>
    <s v="No specific size"/>
    <x v="6"/>
    <s v="United States"/>
    <x v="13"/>
    <n v="0"/>
    <x v="2"/>
    <x v="0"/>
  </r>
  <r>
    <s v="Corn"/>
    <x v="1"/>
    <s v="Purchased irrigation water"/>
    <x v="9"/>
    <s v="dollars per planted acre"/>
    <s v="No specific size"/>
    <x v="6"/>
    <s v="United States"/>
    <x v="14"/>
    <n v="0"/>
    <x v="3"/>
    <x v="0"/>
  </r>
  <r>
    <s v="Corn"/>
    <x v="1"/>
    <s v="Purchased irrigation water"/>
    <x v="9"/>
    <s v="dollars per planted acre"/>
    <s v="No specific size"/>
    <x v="6"/>
    <s v="United States"/>
    <x v="15"/>
    <n v="0"/>
    <x v="3"/>
    <x v="0"/>
  </r>
  <r>
    <s v="Corn"/>
    <x v="1"/>
    <s v="Purchased irrigation water"/>
    <x v="9"/>
    <s v="dollars per planted acre"/>
    <s v="No specific size"/>
    <x v="6"/>
    <s v="United States"/>
    <x v="16"/>
    <n v="0"/>
    <x v="3"/>
    <x v="0"/>
  </r>
  <r>
    <s v="Corn"/>
    <x v="1"/>
    <s v="Purchased irrigation water"/>
    <x v="9"/>
    <s v="dollars per planted acre"/>
    <s v="No specific size"/>
    <x v="6"/>
    <s v="United States"/>
    <x v="17"/>
    <n v="0"/>
    <x v="3"/>
    <x v="0"/>
  </r>
  <r>
    <s v="Corn"/>
    <x v="1"/>
    <s v="Purchased irrigation water"/>
    <x v="9"/>
    <s v="dollars per planted acre"/>
    <s v="No specific size"/>
    <x v="6"/>
    <s v="United States"/>
    <x v="18"/>
    <n v="0"/>
    <x v="3"/>
    <x v="0"/>
  </r>
  <r>
    <s v="Corn"/>
    <x v="1"/>
    <s v="Purchased irrigation water"/>
    <x v="9"/>
    <s v="dollars per planted acre"/>
    <s v="No specific size"/>
    <x v="6"/>
    <s v="United States"/>
    <x v="19"/>
    <n v="0"/>
    <x v="3"/>
    <x v="0"/>
  </r>
  <r>
    <s v="Corn"/>
    <x v="1"/>
    <s v="Purchased irrigation water"/>
    <x v="9"/>
    <s v="dollars per planted acre"/>
    <s v="No specific size"/>
    <x v="6"/>
    <s v="United States"/>
    <x v="20"/>
    <n v="0.09"/>
    <x v="4"/>
    <x v="0"/>
  </r>
  <r>
    <s v="Corn"/>
    <x v="1"/>
    <s v="Purchased irrigation water"/>
    <x v="9"/>
    <s v="dollars per planted acre"/>
    <s v="No specific size"/>
    <x v="6"/>
    <s v="United States"/>
    <x v="21"/>
    <n v="7.0000000000000007E-2"/>
    <x v="4"/>
    <x v="0"/>
  </r>
  <r>
    <s v="Corn"/>
    <x v="1"/>
    <s v="Purchased irrigation water"/>
    <x v="9"/>
    <s v="dollars per planted acre"/>
    <s v="No specific size"/>
    <x v="6"/>
    <s v="United States"/>
    <x v="22"/>
    <n v="0.08"/>
    <x v="4"/>
    <x v="0"/>
  </r>
  <r>
    <s v="Corn"/>
    <x v="1"/>
    <s v="Purchased irrigation water"/>
    <x v="9"/>
    <s v="dollars per planted acre"/>
    <s v="No specific size"/>
    <x v="6"/>
    <s v="United States"/>
    <x v="23"/>
    <n v="0.09"/>
    <x v="4"/>
    <x v="0"/>
  </r>
  <r>
    <s v="Corn"/>
    <x v="1"/>
    <s v="Purchased irrigation water"/>
    <x v="9"/>
    <s v="dollars per planted acre"/>
    <s v="No specific size"/>
    <x v="6"/>
    <s v="United States"/>
    <x v="24"/>
    <n v="0.09"/>
    <x v="4"/>
    <x v="0"/>
  </r>
  <r>
    <s v="Corn"/>
    <x v="1"/>
    <s v="Purchased irrigation water"/>
    <x v="9"/>
    <s v="dollars per planted acre"/>
    <s v="No specific size"/>
    <x v="6"/>
    <s v="United States"/>
    <x v="25"/>
    <n v="0.2"/>
    <x v="5"/>
    <x v="0"/>
  </r>
  <r>
    <s v="Corn"/>
    <x v="1"/>
    <s v="Purchased irrigation water"/>
    <x v="9"/>
    <s v="dollars per planted acre"/>
    <s v="No specific size"/>
    <x v="6"/>
    <s v="United States"/>
    <x v="26"/>
    <n v="0.22"/>
    <x v="5"/>
    <x v="0"/>
  </r>
  <r>
    <s v="Corn"/>
    <x v="1"/>
    <s v="Interest on operating capital"/>
    <x v="10"/>
    <s v="dollars per planted acre"/>
    <s v="No specific size"/>
    <x v="0"/>
    <s v="United States"/>
    <x v="0"/>
    <n v="3.86"/>
    <x v="0"/>
    <x v="0"/>
  </r>
  <r>
    <s v="Corn"/>
    <x v="1"/>
    <s v="Interest on operating capital"/>
    <x v="10"/>
    <s v="dollars per planted acre"/>
    <s v="No specific size"/>
    <x v="0"/>
    <s v="United States"/>
    <x v="1"/>
    <n v="3.96"/>
    <x v="0"/>
    <x v="0"/>
  </r>
  <r>
    <s v="Corn"/>
    <x v="1"/>
    <s v="Interest on operating capital"/>
    <x v="10"/>
    <s v="dollars per planted acre"/>
    <s v="No specific size"/>
    <x v="0"/>
    <s v="United States"/>
    <x v="2"/>
    <n v="3.61"/>
    <x v="0"/>
    <x v="0"/>
  </r>
  <r>
    <s v="Corn"/>
    <x v="1"/>
    <s v="Interest on operating capital"/>
    <x v="10"/>
    <s v="dollars per planted acre"/>
    <s v="No specific size"/>
    <x v="0"/>
    <s v="United States"/>
    <x v="3"/>
    <n v="3.5"/>
    <x v="0"/>
    <x v="0"/>
  </r>
  <r>
    <s v="Corn"/>
    <x v="1"/>
    <s v="Interest on operating capital"/>
    <x v="10"/>
    <s v="dollars per planted acre"/>
    <s v="No specific size"/>
    <x v="0"/>
    <s v="United States"/>
    <x v="4"/>
    <n v="4.53"/>
    <x v="0"/>
    <x v="0"/>
  </r>
  <r>
    <s v="Corn"/>
    <x v="1"/>
    <s v="Interest on operating capital"/>
    <x v="10"/>
    <s v="dollars per planted acre"/>
    <s v="No specific size"/>
    <x v="0"/>
    <s v="United States"/>
    <x v="5"/>
    <n v="2.6"/>
    <x v="1"/>
    <x v="0"/>
  </r>
  <r>
    <s v="Corn"/>
    <x v="1"/>
    <s v="Interest on operating capital"/>
    <x v="10"/>
    <s v="dollars per planted acre"/>
    <s v="No specific size"/>
    <x v="0"/>
    <s v="United States"/>
    <x v="6"/>
    <n v="1.17"/>
    <x v="1"/>
    <x v="0"/>
  </r>
  <r>
    <s v="Corn"/>
    <x v="1"/>
    <s v="Interest on operating capital"/>
    <x v="10"/>
    <s v="dollars per planted acre"/>
    <s v="No specific size"/>
    <x v="0"/>
    <s v="United States"/>
    <x v="7"/>
    <n v="0.82"/>
    <x v="1"/>
    <x v="0"/>
  </r>
  <r>
    <s v="Corn"/>
    <x v="1"/>
    <s v="Interest on operating capital"/>
    <x v="10"/>
    <s v="dollars per planted acre"/>
    <s v="No specific size"/>
    <x v="0"/>
    <s v="United States"/>
    <x v="8"/>
    <n v="1.31"/>
    <x v="1"/>
    <x v="0"/>
  </r>
  <r>
    <s v="Corn"/>
    <x v="1"/>
    <s v="Interest on operating capital"/>
    <x v="10"/>
    <s v="dollars per planted acre"/>
    <s v="No specific size"/>
    <x v="0"/>
    <s v="United States"/>
    <x v="9"/>
    <n v="3.12"/>
    <x v="2"/>
    <x v="0"/>
  </r>
  <r>
    <s v="Corn"/>
    <x v="1"/>
    <s v="Interest on operating capital"/>
    <x v="10"/>
    <s v="dollars per planted acre"/>
    <s v="No specific size"/>
    <x v="0"/>
    <s v="United States"/>
    <x v="10"/>
    <n v="4.76"/>
    <x v="2"/>
    <x v="0"/>
  </r>
  <r>
    <s v="Corn"/>
    <x v="1"/>
    <s v="Interest on operating capital"/>
    <x v="10"/>
    <s v="dollars per planted acre"/>
    <s v="No specific size"/>
    <x v="0"/>
    <s v="United States"/>
    <x v="11"/>
    <n v="4.9400000000000004"/>
    <x v="2"/>
    <x v="0"/>
  </r>
  <r>
    <s v="Corn"/>
    <x v="1"/>
    <s v="Interest on operating capital"/>
    <x v="10"/>
    <s v="dollars per planted acre"/>
    <s v="No specific size"/>
    <x v="0"/>
    <s v="United States"/>
    <x v="12"/>
    <n v="2.17"/>
    <x v="2"/>
    <x v="0"/>
  </r>
  <r>
    <s v="Corn"/>
    <x v="1"/>
    <s v="Interest on operating capital"/>
    <x v="10"/>
    <s v="dollars per planted acre"/>
    <s v="No specific size"/>
    <x v="0"/>
    <s v="United States"/>
    <x v="13"/>
    <n v="0.43"/>
    <x v="2"/>
    <x v="0"/>
  </r>
  <r>
    <s v="Corn"/>
    <x v="1"/>
    <s v="Interest on operating capital"/>
    <x v="10"/>
    <s v="dollars per planted acre"/>
    <s v="No specific size"/>
    <x v="0"/>
    <s v="United States"/>
    <x v="14"/>
    <n v="0.28000000000000003"/>
    <x v="3"/>
    <x v="0"/>
  </r>
  <r>
    <s v="Corn"/>
    <x v="1"/>
    <s v="Interest on operating capital"/>
    <x v="10"/>
    <s v="dollars per planted acre"/>
    <s v="No specific size"/>
    <x v="0"/>
    <s v="United States"/>
    <x v="15"/>
    <n v="0.17"/>
    <x v="3"/>
    <x v="0"/>
  </r>
  <r>
    <s v="Corn"/>
    <x v="1"/>
    <s v="Interest on operating capital"/>
    <x v="10"/>
    <s v="dollars per planted acre"/>
    <s v="No specific size"/>
    <x v="0"/>
    <s v="United States"/>
    <x v="16"/>
    <n v="0.23"/>
    <x v="3"/>
    <x v="0"/>
  </r>
  <r>
    <s v="Corn"/>
    <x v="1"/>
    <s v="Interest on operating capital"/>
    <x v="10"/>
    <s v="dollars per planted acre"/>
    <s v="No specific size"/>
    <x v="0"/>
    <s v="United States"/>
    <x v="17"/>
    <n v="0.16"/>
    <x v="3"/>
    <x v="0"/>
  </r>
  <r>
    <s v="Corn"/>
    <x v="1"/>
    <s v="Interest on operating capital"/>
    <x v="10"/>
    <s v="dollars per planted acre"/>
    <s v="No specific size"/>
    <x v="0"/>
    <s v="United States"/>
    <x v="18"/>
    <n v="0.12"/>
    <x v="3"/>
    <x v="0"/>
  </r>
  <r>
    <s v="Corn"/>
    <x v="1"/>
    <s v="Interest on operating capital"/>
    <x v="10"/>
    <s v="dollars per planted acre"/>
    <s v="No specific size"/>
    <x v="0"/>
    <s v="United States"/>
    <x v="19"/>
    <n v="0.28000000000000003"/>
    <x v="3"/>
    <x v="0"/>
  </r>
  <r>
    <s v="Corn"/>
    <x v="1"/>
    <s v="Interest on operating capital"/>
    <x v="10"/>
    <s v="dollars per planted acre"/>
    <s v="No specific size"/>
    <x v="0"/>
    <s v="United States"/>
    <x v="20"/>
    <n v="0.78"/>
    <x v="4"/>
    <x v="0"/>
  </r>
  <r>
    <s v="Corn"/>
    <x v="1"/>
    <s v="Interest on operating capital"/>
    <x v="10"/>
    <s v="dollars per planted acre"/>
    <s v="No specific size"/>
    <x v="0"/>
    <s v="United States"/>
    <x v="21"/>
    <n v="1.7"/>
    <x v="4"/>
    <x v="0"/>
  </r>
  <r>
    <s v="Corn"/>
    <x v="1"/>
    <s v="Interest on operating capital"/>
    <x v="10"/>
    <s v="dollars per planted acre"/>
    <s v="No specific size"/>
    <x v="0"/>
    <s v="United States"/>
    <x v="22"/>
    <n v="3.44"/>
    <x v="4"/>
    <x v="0"/>
  </r>
  <r>
    <s v="Corn"/>
    <x v="1"/>
    <s v="Interest on operating capital"/>
    <x v="10"/>
    <s v="dollars per planted acre"/>
    <s v="No specific size"/>
    <x v="0"/>
    <s v="United States"/>
    <x v="23"/>
    <n v="3.48"/>
    <x v="4"/>
    <x v="0"/>
  </r>
  <r>
    <s v="Corn"/>
    <x v="1"/>
    <s v="Interest on operating capital"/>
    <x v="10"/>
    <s v="dollars per planted acre"/>
    <s v="No specific size"/>
    <x v="0"/>
    <s v="United States"/>
    <x v="24"/>
    <n v="0.62"/>
    <x v="4"/>
    <x v="0"/>
  </r>
  <r>
    <s v="Corn"/>
    <x v="1"/>
    <s v="Interest on operating capital"/>
    <x v="10"/>
    <s v="dollars per planted acre"/>
    <s v="No specific size"/>
    <x v="0"/>
    <s v="United States"/>
    <x v="25"/>
    <n v="0.11"/>
    <x v="5"/>
    <x v="0"/>
  </r>
  <r>
    <s v="Corn"/>
    <x v="1"/>
    <s v="Interest on operating capital"/>
    <x v="10"/>
    <s v="dollars per planted acre"/>
    <s v="No specific size"/>
    <x v="0"/>
    <s v="United States"/>
    <x v="26"/>
    <n v="6.26"/>
    <x v="5"/>
    <x v="0"/>
  </r>
  <r>
    <s v="Corn"/>
    <x v="1"/>
    <s v="Interest on operating capital"/>
    <x v="10"/>
    <s v="dollars per planted acre"/>
    <s v="No specific size"/>
    <x v="1"/>
    <s v="United States"/>
    <x v="0"/>
    <n v="3.87"/>
    <x v="0"/>
    <x v="0"/>
  </r>
  <r>
    <s v="Corn"/>
    <x v="1"/>
    <s v="Interest on operating capital"/>
    <x v="10"/>
    <s v="dollars per planted acre"/>
    <s v="No specific size"/>
    <x v="1"/>
    <s v="United States"/>
    <x v="1"/>
    <n v="3.95"/>
    <x v="0"/>
    <x v="0"/>
  </r>
  <r>
    <s v="Corn"/>
    <x v="1"/>
    <s v="Interest on operating capital"/>
    <x v="10"/>
    <s v="dollars per planted acre"/>
    <s v="No specific size"/>
    <x v="1"/>
    <s v="United States"/>
    <x v="2"/>
    <n v="3.62"/>
    <x v="0"/>
    <x v="0"/>
  </r>
  <r>
    <s v="Corn"/>
    <x v="1"/>
    <s v="Interest on operating capital"/>
    <x v="10"/>
    <s v="dollars per planted acre"/>
    <s v="No specific size"/>
    <x v="1"/>
    <s v="United States"/>
    <x v="3"/>
    <n v="3.5"/>
    <x v="0"/>
    <x v="0"/>
  </r>
  <r>
    <s v="Corn"/>
    <x v="1"/>
    <s v="Interest on operating capital"/>
    <x v="10"/>
    <s v="dollars per planted acre"/>
    <s v="No specific size"/>
    <x v="1"/>
    <s v="United States"/>
    <x v="4"/>
    <n v="4.51"/>
    <x v="0"/>
    <x v="0"/>
  </r>
  <r>
    <s v="Corn"/>
    <x v="1"/>
    <s v="Interest on operating capital"/>
    <x v="10"/>
    <s v="dollars per planted acre"/>
    <s v="No specific size"/>
    <x v="1"/>
    <s v="United States"/>
    <x v="5"/>
    <n v="2.5"/>
    <x v="1"/>
    <x v="0"/>
  </r>
  <r>
    <s v="Corn"/>
    <x v="1"/>
    <s v="Interest on operating capital"/>
    <x v="10"/>
    <s v="dollars per planted acre"/>
    <s v="No specific size"/>
    <x v="1"/>
    <s v="United States"/>
    <x v="6"/>
    <n v="1.1299999999999999"/>
    <x v="1"/>
    <x v="0"/>
  </r>
  <r>
    <s v="Corn"/>
    <x v="1"/>
    <s v="Interest on operating capital"/>
    <x v="10"/>
    <s v="dollars per planted acre"/>
    <s v="No specific size"/>
    <x v="1"/>
    <s v="United States"/>
    <x v="7"/>
    <n v="0.79"/>
    <x v="1"/>
    <x v="0"/>
  </r>
  <r>
    <s v="Corn"/>
    <x v="1"/>
    <s v="Interest on operating capital"/>
    <x v="10"/>
    <s v="dollars per planted acre"/>
    <s v="No specific size"/>
    <x v="1"/>
    <s v="United States"/>
    <x v="8"/>
    <n v="1.26"/>
    <x v="1"/>
    <x v="0"/>
  </r>
  <r>
    <s v="Corn"/>
    <x v="1"/>
    <s v="Interest on operating capital"/>
    <x v="10"/>
    <s v="dollars per planted acre"/>
    <s v="No specific size"/>
    <x v="1"/>
    <s v="United States"/>
    <x v="9"/>
    <n v="3.07"/>
    <x v="2"/>
    <x v="0"/>
  </r>
  <r>
    <s v="Corn"/>
    <x v="1"/>
    <s v="Interest on operating capital"/>
    <x v="10"/>
    <s v="dollars per planted acre"/>
    <s v="No specific size"/>
    <x v="1"/>
    <s v="United States"/>
    <x v="10"/>
    <n v="4.66"/>
    <x v="2"/>
    <x v="0"/>
  </r>
  <r>
    <s v="Corn"/>
    <x v="1"/>
    <s v="Interest on operating capital"/>
    <x v="10"/>
    <s v="dollars per planted acre"/>
    <s v="No specific size"/>
    <x v="1"/>
    <s v="United States"/>
    <x v="11"/>
    <n v="4.8499999999999996"/>
    <x v="2"/>
    <x v="0"/>
  </r>
  <r>
    <s v="Corn"/>
    <x v="1"/>
    <s v="Interest on operating capital"/>
    <x v="10"/>
    <s v="dollars per planted acre"/>
    <s v="No specific size"/>
    <x v="1"/>
    <s v="United States"/>
    <x v="12"/>
    <n v="2.16"/>
    <x v="2"/>
    <x v="0"/>
  </r>
  <r>
    <s v="Corn"/>
    <x v="1"/>
    <s v="Interest on operating capital"/>
    <x v="10"/>
    <s v="dollars per planted acre"/>
    <s v="No specific size"/>
    <x v="1"/>
    <s v="United States"/>
    <x v="13"/>
    <n v="0.43"/>
    <x v="2"/>
    <x v="0"/>
  </r>
  <r>
    <s v="Corn"/>
    <x v="1"/>
    <s v="Interest on operating capital"/>
    <x v="10"/>
    <s v="dollars per planted acre"/>
    <s v="No specific size"/>
    <x v="1"/>
    <s v="United States"/>
    <x v="14"/>
    <n v="0.28999999999999998"/>
    <x v="3"/>
    <x v="0"/>
  </r>
  <r>
    <s v="Corn"/>
    <x v="1"/>
    <s v="Interest on operating capital"/>
    <x v="10"/>
    <s v="dollars per planted acre"/>
    <s v="No specific size"/>
    <x v="1"/>
    <s v="United States"/>
    <x v="15"/>
    <n v="0.17"/>
    <x v="3"/>
    <x v="0"/>
  </r>
  <r>
    <s v="Corn"/>
    <x v="1"/>
    <s v="Interest on operating capital"/>
    <x v="10"/>
    <s v="dollars per planted acre"/>
    <s v="No specific size"/>
    <x v="1"/>
    <s v="United States"/>
    <x v="16"/>
    <n v="0.24"/>
    <x v="3"/>
    <x v="0"/>
  </r>
  <r>
    <s v="Corn"/>
    <x v="1"/>
    <s v="Interest on operating capital"/>
    <x v="10"/>
    <s v="dollars per planted acre"/>
    <s v="No specific size"/>
    <x v="1"/>
    <s v="United States"/>
    <x v="17"/>
    <n v="0.16"/>
    <x v="3"/>
    <x v="0"/>
  </r>
  <r>
    <s v="Corn"/>
    <x v="1"/>
    <s v="Interest on operating capital"/>
    <x v="10"/>
    <s v="dollars per planted acre"/>
    <s v="No specific size"/>
    <x v="1"/>
    <s v="United States"/>
    <x v="18"/>
    <n v="0.12"/>
    <x v="3"/>
    <x v="0"/>
  </r>
  <r>
    <s v="Corn"/>
    <x v="1"/>
    <s v="Interest on operating capital"/>
    <x v="10"/>
    <s v="dollars per planted acre"/>
    <s v="No specific size"/>
    <x v="1"/>
    <s v="United States"/>
    <x v="19"/>
    <n v="0.28999999999999998"/>
    <x v="3"/>
    <x v="0"/>
  </r>
  <r>
    <s v="Corn"/>
    <x v="1"/>
    <s v="Interest on operating capital"/>
    <x v="10"/>
    <s v="dollars per planted acre"/>
    <s v="No specific size"/>
    <x v="1"/>
    <s v="United States"/>
    <x v="20"/>
    <n v="0.8"/>
    <x v="4"/>
    <x v="0"/>
  </r>
  <r>
    <s v="Corn"/>
    <x v="1"/>
    <s v="Interest on operating capital"/>
    <x v="10"/>
    <s v="dollars per planted acre"/>
    <s v="No specific size"/>
    <x v="1"/>
    <s v="United States"/>
    <x v="21"/>
    <n v="1.74"/>
    <x v="4"/>
    <x v="0"/>
  </r>
  <r>
    <s v="Corn"/>
    <x v="1"/>
    <s v="Interest on operating capital"/>
    <x v="10"/>
    <s v="dollars per planted acre"/>
    <s v="No specific size"/>
    <x v="1"/>
    <s v="United States"/>
    <x v="22"/>
    <n v="3.49"/>
    <x v="4"/>
    <x v="0"/>
  </r>
  <r>
    <s v="Corn"/>
    <x v="1"/>
    <s v="Interest on operating capital"/>
    <x v="10"/>
    <s v="dollars per planted acre"/>
    <s v="No specific size"/>
    <x v="1"/>
    <s v="United States"/>
    <x v="23"/>
    <n v="3.53"/>
    <x v="4"/>
    <x v="0"/>
  </r>
  <r>
    <s v="Corn"/>
    <x v="1"/>
    <s v="Interest on operating capital"/>
    <x v="10"/>
    <s v="dollars per planted acre"/>
    <s v="No specific size"/>
    <x v="1"/>
    <s v="United States"/>
    <x v="24"/>
    <n v="0.63"/>
    <x v="4"/>
    <x v="0"/>
  </r>
  <r>
    <s v="Corn"/>
    <x v="1"/>
    <s v="Interest on operating capital"/>
    <x v="10"/>
    <s v="dollars per planted acre"/>
    <s v="No specific size"/>
    <x v="1"/>
    <s v="United States"/>
    <x v="25"/>
    <n v="0.11"/>
    <x v="5"/>
    <x v="0"/>
  </r>
  <r>
    <s v="Corn"/>
    <x v="1"/>
    <s v="Interest on operating capital"/>
    <x v="10"/>
    <s v="dollars per planted acre"/>
    <s v="No specific size"/>
    <x v="1"/>
    <s v="United States"/>
    <x v="26"/>
    <n v="6.48"/>
    <x v="5"/>
    <x v="0"/>
  </r>
  <r>
    <s v="Corn"/>
    <x v="1"/>
    <s v="Interest on operating capital"/>
    <x v="10"/>
    <s v="dollars per planted acre"/>
    <s v="No specific size"/>
    <x v="2"/>
    <s v="United States"/>
    <x v="0"/>
    <n v="3.53"/>
    <x v="0"/>
    <x v="0"/>
  </r>
  <r>
    <s v="Corn"/>
    <x v="1"/>
    <s v="Interest on operating capital"/>
    <x v="10"/>
    <s v="dollars per planted acre"/>
    <s v="No specific size"/>
    <x v="2"/>
    <s v="United States"/>
    <x v="1"/>
    <n v="3.66"/>
    <x v="0"/>
    <x v="0"/>
  </r>
  <r>
    <s v="Corn"/>
    <x v="1"/>
    <s v="Interest on operating capital"/>
    <x v="10"/>
    <s v="dollars per planted acre"/>
    <s v="No specific size"/>
    <x v="2"/>
    <s v="United States"/>
    <x v="2"/>
    <n v="3.32"/>
    <x v="0"/>
    <x v="0"/>
  </r>
  <r>
    <s v="Corn"/>
    <x v="1"/>
    <s v="Interest on operating capital"/>
    <x v="10"/>
    <s v="dollars per planted acre"/>
    <s v="No specific size"/>
    <x v="2"/>
    <s v="United States"/>
    <x v="3"/>
    <n v="3.25"/>
    <x v="0"/>
    <x v="0"/>
  </r>
  <r>
    <s v="Corn"/>
    <x v="1"/>
    <s v="Interest on operating capital"/>
    <x v="10"/>
    <s v="dollars per planted acre"/>
    <s v="No specific size"/>
    <x v="2"/>
    <s v="United States"/>
    <x v="4"/>
    <n v="4.25"/>
    <x v="0"/>
    <x v="0"/>
  </r>
  <r>
    <s v="Corn"/>
    <x v="1"/>
    <s v="Interest on operating capital"/>
    <x v="10"/>
    <s v="dollars per planted acre"/>
    <s v="No specific size"/>
    <x v="2"/>
    <s v="United States"/>
    <x v="5"/>
    <n v="2.61"/>
    <x v="1"/>
    <x v="0"/>
  </r>
  <r>
    <s v="Corn"/>
    <x v="1"/>
    <s v="Interest on operating capital"/>
    <x v="10"/>
    <s v="dollars per planted acre"/>
    <s v="No specific size"/>
    <x v="2"/>
    <s v="United States"/>
    <x v="6"/>
    <n v="1.24"/>
    <x v="1"/>
    <x v="0"/>
  </r>
  <r>
    <s v="Corn"/>
    <x v="1"/>
    <s v="Interest on operating capital"/>
    <x v="10"/>
    <s v="dollars per planted acre"/>
    <s v="No specific size"/>
    <x v="2"/>
    <s v="United States"/>
    <x v="7"/>
    <n v="0.86"/>
    <x v="1"/>
    <x v="0"/>
  </r>
  <r>
    <s v="Corn"/>
    <x v="1"/>
    <s v="Interest on operating capital"/>
    <x v="10"/>
    <s v="dollars per planted acre"/>
    <s v="No specific size"/>
    <x v="2"/>
    <s v="United States"/>
    <x v="8"/>
    <n v="1.37"/>
    <x v="1"/>
    <x v="0"/>
  </r>
  <r>
    <s v="Corn"/>
    <x v="1"/>
    <s v="Interest on operating capital"/>
    <x v="10"/>
    <s v="dollars per planted acre"/>
    <s v="No specific size"/>
    <x v="2"/>
    <s v="United States"/>
    <x v="9"/>
    <n v="3.25"/>
    <x v="2"/>
    <x v="0"/>
  </r>
  <r>
    <s v="Corn"/>
    <x v="1"/>
    <s v="Interest on operating capital"/>
    <x v="10"/>
    <s v="dollars per planted acre"/>
    <s v="No specific size"/>
    <x v="2"/>
    <s v="United States"/>
    <x v="10"/>
    <n v="4.95"/>
    <x v="2"/>
    <x v="0"/>
  </r>
  <r>
    <s v="Corn"/>
    <x v="1"/>
    <s v="Interest on operating capital"/>
    <x v="10"/>
    <s v="dollars per planted acre"/>
    <s v="No specific size"/>
    <x v="2"/>
    <s v="United States"/>
    <x v="11"/>
    <n v="5.16"/>
    <x v="2"/>
    <x v="0"/>
  </r>
  <r>
    <s v="Corn"/>
    <x v="1"/>
    <s v="Interest on operating capital"/>
    <x v="10"/>
    <s v="dollars per planted acre"/>
    <s v="No specific size"/>
    <x v="2"/>
    <s v="United States"/>
    <x v="12"/>
    <n v="2.31"/>
    <x v="2"/>
    <x v="0"/>
  </r>
  <r>
    <s v="Corn"/>
    <x v="1"/>
    <s v="Interest on operating capital"/>
    <x v="10"/>
    <s v="dollars per planted acre"/>
    <s v="No specific size"/>
    <x v="2"/>
    <s v="United States"/>
    <x v="13"/>
    <n v="0.45"/>
    <x v="2"/>
    <x v="0"/>
  </r>
  <r>
    <s v="Corn"/>
    <x v="1"/>
    <s v="Interest on operating capital"/>
    <x v="10"/>
    <s v="dollars per planted acre"/>
    <s v="No specific size"/>
    <x v="2"/>
    <s v="United States"/>
    <x v="14"/>
    <n v="0.28999999999999998"/>
    <x v="3"/>
    <x v="0"/>
  </r>
  <r>
    <s v="Corn"/>
    <x v="1"/>
    <s v="Interest on operating capital"/>
    <x v="10"/>
    <s v="dollars per planted acre"/>
    <s v="No specific size"/>
    <x v="2"/>
    <s v="United States"/>
    <x v="15"/>
    <n v="0.17"/>
    <x v="3"/>
    <x v="0"/>
  </r>
  <r>
    <s v="Corn"/>
    <x v="1"/>
    <s v="Interest on operating capital"/>
    <x v="10"/>
    <s v="dollars per planted acre"/>
    <s v="No specific size"/>
    <x v="2"/>
    <s v="United States"/>
    <x v="16"/>
    <n v="0.24"/>
    <x v="3"/>
    <x v="0"/>
  </r>
  <r>
    <s v="Corn"/>
    <x v="1"/>
    <s v="Interest on operating capital"/>
    <x v="10"/>
    <s v="dollars per planted acre"/>
    <s v="No specific size"/>
    <x v="2"/>
    <s v="United States"/>
    <x v="17"/>
    <n v="0.16"/>
    <x v="3"/>
    <x v="0"/>
  </r>
  <r>
    <s v="Corn"/>
    <x v="1"/>
    <s v="Interest on operating capital"/>
    <x v="10"/>
    <s v="dollars per planted acre"/>
    <s v="No specific size"/>
    <x v="2"/>
    <s v="United States"/>
    <x v="18"/>
    <n v="0.12"/>
    <x v="3"/>
    <x v="0"/>
  </r>
  <r>
    <s v="Corn"/>
    <x v="1"/>
    <s v="Interest on operating capital"/>
    <x v="10"/>
    <s v="dollars per planted acre"/>
    <s v="No specific size"/>
    <x v="2"/>
    <s v="United States"/>
    <x v="19"/>
    <n v="0.28999999999999998"/>
    <x v="3"/>
    <x v="0"/>
  </r>
  <r>
    <s v="Corn"/>
    <x v="1"/>
    <s v="Interest on operating capital"/>
    <x v="10"/>
    <s v="dollars per planted acre"/>
    <s v="No specific size"/>
    <x v="2"/>
    <s v="United States"/>
    <x v="20"/>
    <n v="0.8"/>
    <x v="4"/>
    <x v="0"/>
  </r>
  <r>
    <s v="Corn"/>
    <x v="1"/>
    <s v="Interest on operating capital"/>
    <x v="10"/>
    <s v="dollars per planted acre"/>
    <s v="No specific size"/>
    <x v="2"/>
    <s v="United States"/>
    <x v="21"/>
    <n v="1.75"/>
    <x v="4"/>
    <x v="0"/>
  </r>
  <r>
    <s v="Corn"/>
    <x v="1"/>
    <s v="Interest on operating capital"/>
    <x v="10"/>
    <s v="dollars per planted acre"/>
    <s v="No specific size"/>
    <x v="2"/>
    <s v="United States"/>
    <x v="22"/>
    <n v="3.53"/>
    <x v="4"/>
    <x v="0"/>
  </r>
  <r>
    <s v="Corn"/>
    <x v="1"/>
    <s v="Interest on operating capital"/>
    <x v="10"/>
    <s v="dollars per planted acre"/>
    <s v="No specific size"/>
    <x v="2"/>
    <s v="United States"/>
    <x v="23"/>
    <n v="3.59"/>
    <x v="4"/>
    <x v="0"/>
  </r>
  <r>
    <s v="Corn"/>
    <x v="1"/>
    <s v="Interest on operating capital"/>
    <x v="10"/>
    <s v="dollars per planted acre"/>
    <s v="No specific size"/>
    <x v="2"/>
    <s v="United States"/>
    <x v="24"/>
    <n v="0.64"/>
    <x v="4"/>
    <x v="0"/>
  </r>
  <r>
    <s v="Corn"/>
    <x v="1"/>
    <s v="Interest on operating capital"/>
    <x v="10"/>
    <s v="dollars per planted acre"/>
    <s v="No specific size"/>
    <x v="2"/>
    <s v="United States"/>
    <x v="25"/>
    <n v="0.11"/>
    <x v="5"/>
    <x v="0"/>
  </r>
  <r>
    <s v="Corn"/>
    <x v="1"/>
    <s v="Interest on operating capital"/>
    <x v="10"/>
    <s v="dollars per planted acre"/>
    <s v="No specific size"/>
    <x v="2"/>
    <s v="United States"/>
    <x v="26"/>
    <n v="6.64"/>
    <x v="5"/>
    <x v="0"/>
  </r>
  <r>
    <s v="Corn"/>
    <x v="1"/>
    <s v="Interest on operating capital"/>
    <x v="10"/>
    <s v="dollars per planted acre"/>
    <s v="No specific size"/>
    <x v="3"/>
    <s v="United States"/>
    <x v="0"/>
    <n v="3.29"/>
    <x v="0"/>
    <x v="0"/>
  </r>
  <r>
    <s v="Corn"/>
    <x v="1"/>
    <s v="Interest on operating capital"/>
    <x v="10"/>
    <s v="dollars per planted acre"/>
    <s v="No specific size"/>
    <x v="3"/>
    <s v="United States"/>
    <x v="1"/>
    <n v="3.41"/>
    <x v="0"/>
    <x v="0"/>
  </r>
  <r>
    <s v="Corn"/>
    <x v="1"/>
    <s v="Interest on operating capital"/>
    <x v="10"/>
    <s v="dollars per planted acre"/>
    <s v="No specific size"/>
    <x v="3"/>
    <s v="United States"/>
    <x v="2"/>
    <n v="3.09"/>
    <x v="0"/>
    <x v="0"/>
  </r>
  <r>
    <s v="Corn"/>
    <x v="1"/>
    <s v="Interest on operating capital"/>
    <x v="10"/>
    <s v="dollars per planted acre"/>
    <s v="No specific size"/>
    <x v="3"/>
    <s v="United States"/>
    <x v="3"/>
    <n v="3.04"/>
    <x v="0"/>
    <x v="0"/>
  </r>
  <r>
    <s v="Corn"/>
    <x v="1"/>
    <s v="Interest on operating capital"/>
    <x v="10"/>
    <s v="dollars per planted acre"/>
    <s v="No specific size"/>
    <x v="3"/>
    <s v="United States"/>
    <x v="4"/>
    <n v="3.74"/>
    <x v="0"/>
    <x v="0"/>
  </r>
  <r>
    <s v="Corn"/>
    <x v="1"/>
    <s v="Interest on operating capital"/>
    <x v="10"/>
    <s v="dollars per planted acre"/>
    <s v="No specific size"/>
    <x v="3"/>
    <s v="United States"/>
    <x v="5"/>
    <n v="2.2599999999999998"/>
    <x v="1"/>
    <x v="0"/>
  </r>
  <r>
    <s v="Corn"/>
    <x v="1"/>
    <s v="Interest on operating capital"/>
    <x v="10"/>
    <s v="dollars per planted acre"/>
    <s v="No specific size"/>
    <x v="3"/>
    <s v="United States"/>
    <x v="6"/>
    <n v="0.97"/>
    <x v="1"/>
    <x v="0"/>
  </r>
  <r>
    <s v="Corn"/>
    <x v="1"/>
    <s v="Interest on operating capital"/>
    <x v="10"/>
    <s v="dollars per planted acre"/>
    <s v="No specific size"/>
    <x v="3"/>
    <s v="United States"/>
    <x v="7"/>
    <n v="0.71"/>
    <x v="1"/>
    <x v="0"/>
  </r>
  <r>
    <s v="Corn"/>
    <x v="1"/>
    <s v="Interest on operating capital"/>
    <x v="10"/>
    <s v="dollars per planted acre"/>
    <s v="No specific size"/>
    <x v="3"/>
    <s v="United States"/>
    <x v="8"/>
    <n v="1.1100000000000001"/>
    <x v="1"/>
    <x v="0"/>
  </r>
  <r>
    <s v="Corn"/>
    <x v="1"/>
    <s v="Interest on operating capital"/>
    <x v="10"/>
    <s v="dollars per planted acre"/>
    <s v="No specific size"/>
    <x v="3"/>
    <s v="United States"/>
    <x v="9"/>
    <n v="2.6"/>
    <x v="2"/>
    <x v="0"/>
  </r>
  <r>
    <s v="Corn"/>
    <x v="1"/>
    <s v="Interest on operating capital"/>
    <x v="10"/>
    <s v="dollars per planted acre"/>
    <s v="No specific size"/>
    <x v="3"/>
    <s v="United States"/>
    <x v="10"/>
    <n v="3.94"/>
    <x v="2"/>
    <x v="0"/>
  </r>
  <r>
    <s v="Corn"/>
    <x v="1"/>
    <s v="Interest on operating capital"/>
    <x v="10"/>
    <s v="dollars per planted acre"/>
    <s v="No specific size"/>
    <x v="3"/>
    <s v="United States"/>
    <x v="11"/>
    <n v="4.08"/>
    <x v="2"/>
    <x v="0"/>
  </r>
  <r>
    <s v="Corn"/>
    <x v="1"/>
    <s v="Interest on operating capital"/>
    <x v="10"/>
    <s v="dollars per planted acre"/>
    <s v="No specific size"/>
    <x v="3"/>
    <s v="United States"/>
    <x v="12"/>
    <n v="1.77"/>
    <x v="2"/>
    <x v="0"/>
  </r>
  <r>
    <s v="Corn"/>
    <x v="1"/>
    <s v="Interest on operating capital"/>
    <x v="10"/>
    <s v="dollars per planted acre"/>
    <s v="No specific size"/>
    <x v="3"/>
    <s v="United States"/>
    <x v="13"/>
    <n v="0.35"/>
    <x v="2"/>
    <x v="0"/>
  </r>
  <r>
    <s v="Corn"/>
    <x v="1"/>
    <s v="Interest on operating capital"/>
    <x v="10"/>
    <s v="dollars per planted acre"/>
    <s v="No specific size"/>
    <x v="3"/>
    <s v="United States"/>
    <x v="14"/>
    <n v="0.26"/>
    <x v="3"/>
    <x v="0"/>
  </r>
  <r>
    <s v="Corn"/>
    <x v="1"/>
    <s v="Interest on operating capital"/>
    <x v="10"/>
    <s v="dollars per planted acre"/>
    <s v="No specific size"/>
    <x v="3"/>
    <s v="United States"/>
    <x v="15"/>
    <n v="0.15"/>
    <x v="3"/>
    <x v="0"/>
  </r>
  <r>
    <s v="Corn"/>
    <x v="1"/>
    <s v="Interest on operating capital"/>
    <x v="10"/>
    <s v="dollars per planted acre"/>
    <s v="No specific size"/>
    <x v="3"/>
    <s v="United States"/>
    <x v="16"/>
    <n v="0.21"/>
    <x v="3"/>
    <x v="0"/>
  </r>
  <r>
    <s v="Corn"/>
    <x v="1"/>
    <s v="Interest on operating capital"/>
    <x v="10"/>
    <s v="dollars per planted acre"/>
    <s v="No specific size"/>
    <x v="3"/>
    <s v="United States"/>
    <x v="17"/>
    <n v="0.14000000000000001"/>
    <x v="3"/>
    <x v="0"/>
  </r>
  <r>
    <s v="Corn"/>
    <x v="1"/>
    <s v="Interest on operating capital"/>
    <x v="10"/>
    <s v="dollars per planted acre"/>
    <s v="No specific size"/>
    <x v="3"/>
    <s v="United States"/>
    <x v="18"/>
    <n v="0.1"/>
    <x v="3"/>
    <x v="0"/>
  </r>
  <r>
    <s v="Corn"/>
    <x v="1"/>
    <s v="Interest on operating capital"/>
    <x v="10"/>
    <s v="dollars per planted acre"/>
    <s v="No specific size"/>
    <x v="3"/>
    <s v="United States"/>
    <x v="19"/>
    <n v="0.26"/>
    <x v="3"/>
    <x v="0"/>
  </r>
  <r>
    <s v="Corn"/>
    <x v="1"/>
    <s v="Interest on operating capital"/>
    <x v="10"/>
    <s v="dollars per planted acre"/>
    <s v="No specific size"/>
    <x v="3"/>
    <s v="United States"/>
    <x v="20"/>
    <n v="0.67"/>
    <x v="4"/>
    <x v="0"/>
  </r>
  <r>
    <s v="Corn"/>
    <x v="1"/>
    <s v="Interest on operating capital"/>
    <x v="10"/>
    <s v="dollars per planted acre"/>
    <s v="No specific size"/>
    <x v="3"/>
    <s v="United States"/>
    <x v="21"/>
    <n v="1.46"/>
    <x v="4"/>
    <x v="0"/>
  </r>
  <r>
    <s v="Corn"/>
    <x v="1"/>
    <s v="Interest on operating capital"/>
    <x v="10"/>
    <s v="dollars per planted acre"/>
    <s v="No specific size"/>
    <x v="3"/>
    <s v="United States"/>
    <x v="22"/>
    <n v="2.95"/>
    <x v="4"/>
    <x v="0"/>
  </r>
  <r>
    <s v="Corn"/>
    <x v="1"/>
    <s v="Interest on operating capital"/>
    <x v="10"/>
    <s v="dollars per planted acre"/>
    <s v="No specific size"/>
    <x v="3"/>
    <s v="United States"/>
    <x v="23"/>
    <n v="2.98"/>
    <x v="4"/>
    <x v="0"/>
  </r>
  <r>
    <s v="Corn"/>
    <x v="1"/>
    <s v="Interest on operating capital"/>
    <x v="10"/>
    <s v="dollars per planted acre"/>
    <s v="No specific size"/>
    <x v="3"/>
    <s v="United States"/>
    <x v="24"/>
    <n v="0.54"/>
    <x v="4"/>
    <x v="0"/>
  </r>
  <r>
    <s v="Corn"/>
    <x v="1"/>
    <s v="Interest on operating capital"/>
    <x v="10"/>
    <s v="dollars per planted acre"/>
    <s v="No specific size"/>
    <x v="3"/>
    <s v="United States"/>
    <x v="25"/>
    <n v="0.1"/>
    <x v="5"/>
    <x v="0"/>
  </r>
  <r>
    <s v="Corn"/>
    <x v="1"/>
    <s v="Interest on operating capital"/>
    <x v="10"/>
    <s v="dollars per planted acre"/>
    <s v="No specific size"/>
    <x v="3"/>
    <s v="United States"/>
    <x v="26"/>
    <n v="5.74"/>
    <x v="5"/>
    <x v="0"/>
  </r>
  <r>
    <s v="Corn"/>
    <x v="1"/>
    <s v="Interest on operating capital"/>
    <x v="10"/>
    <s v="dollars per planted acre"/>
    <s v="No specific size"/>
    <x v="4"/>
    <s v="United States"/>
    <x v="0"/>
    <n v="4.53"/>
    <x v="0"/>
    <x v="0"/>
  </r>
  <r>
    <s v="Corn"/>
    <x v="1"/>
    <s v="Interest on operating capital"/>
    <x v="10"/>
    <s v="dollars per planted acre"/>
    <s v="No specific size"/>
    <x v="4"/>
    <s v="United States"/>
    <x v="1"/>
    <n v="4.62"/>
    <x v="0"/>
    <x v="0"/>
  </r>
  <r>
    <s v="Corn"/>
    <x v="1"/>
    <s v="Interest on operating capital"/>
    <x v="10"/>
    <s v="dollars per planted acre"/>
    <s v="No specific size"/>
    <x v="4"/>
    <s v="United States"/>
    <x v="2"/>
    <n v="4.16"/>
    <x v="0"/>
    <x v="0"/>
  </r>
  <r>
    <s v="Corn"/>
    <x v="1"/>
    <s v="Interest on operating capital"/>
    <x v="10"/>
    <s v="dollars per planted acre"/>
    <s v="No specific size"/>
    <x v="4"/>
    <s v="United States"/>
    <x v="3"/>
    <n v="4.0199999999999996"/>
    <x v="0"/>
    <x v="0"/>
  </r>
  <r>
    <s v="Corn"/>
    <x v="1"/>
    <s v="Interest on operating capital"/>
    <x v="10"/>
    <s v="dollars per planted acre"/>
    <s v="No specific size"/>
    <x v="4"/>
    <s v="United States"/>
    <x v="4"/>
    <n v="5.25"/>
    <x v="0"/>
    <x v="0"/>
  </r>
  <r>
    <s v="Corn"/>
    <x v="1"/>
    <s v="Interest on operating capital"/>
    <x v="10"/>
    <s v="dollars per planted acre"/>
    <s v="No specific size"/>
    <x v="4"/>
    <s v="United States"/>
    <x v="5"/>
    <n v="3.19"/>
    <x v="1"/>
    <x v="0"/>
  </r>
  <r>
    <s v="Corn"/>
    <x v="1"/>
    <s v="Interest on operating capital"/>
    <x v="10"/>
    <s v="dollars per planted acre"/>
    <s v="No specific size"/>
    <x v="4"/>
    <s v="United States"/>
    <x v="6"/>
    <n v="1.45"/>
    <x v="1"/>
    <x v="0"/>
  </r>
  <r>
    <s v="Corn"/>
    <x v="1"/>
    <s v="Interest on operating capital"/>
    <x v="10"/>
    <s v="dollars per planted acre"/>
    <s v="No specific size"/>
    <x v="4"/>
    <s v="United States"/>
    <x v="7"/>
    <n v="1.01"/>
    <x v="1"/>
    <x v="0"/>
  </r>
  <r>
    <s v="Corn"/>
    <x v="1"/>
    <s v="Interest on operating capital"/>
    <x v="10"/>
    <s v="dollars per planted acre"/>
    <s v="No specific size"/>
    <x v="4"/>
    <s v="United States"/>
    <x v="8"/>
    <n v="1.62"/>
    <x v="1"/>
    <x v="0"/>
  </r>
  <r>
    <s v="Corn"/>
    <x v="1"/>
    <s v="Interest on operating capital"/>
    <x v="10"/>
    <s v="dollars per planted acre"/>
    <s v="No specific size"/>
    <x v="4"/>
    <s v="United States"/>
    <x v="9"/>
    <n v="3.6"/>
    <x v="2"/>
    <x v="0"/>
  </r>
  <r>
    <s v="Corn"/>
    <x v="1"/>
    <s v="Interest on operating capital"/>
    <x v="10"/>
    <s v="dollars per planted acre"/>
    <s v="No specific size"/>
    <x v="4"/>
    <s v="United States"/>
    <x v="10"/>
    <n v="5.46"/>
    <x v="2"/>
    <x v="0"/>
  </r>
  <r>
    <s v="Corn"/>
    <x v="1"/>
    <s v="Interest on operating capital"/>
    <x v="10"/>
    <s v="dollars per planted acre"/>
    <s v="No specific size"/>
    <x v="4"/>
    <s v="United States"/>
    <x v="11"/>
    <n v="5.46"/>
    <x v="2"/>
    <x v="0"/>
  </r>
  <r>
    <s v="Corn"/>
    <x v="1"/>
    <s v="Interest on operating capital"/>
    <x v="10"/>
    <s v="dollars per planted acre"/>
    <s v="No specific size"/>
    <x v="4"/>
    <s v="United States"/>
    <x v="12"/>
    <n v="2.2799999999999998"/>
    <x v="2"/>
    <x v="0"/>
  </r>
  <r>
    <s v="Corn"/>
    <x v="1"/>
    <s v="Interest on operating capital"/>
    <x v="10"/>
    <s v="dollars per planted acre"/>
    <s v="No specific size"/>
    <x v="4"/>
    <s v="United States"/>
    <x v="13"/>
    <n v="0.42"/>
    <x v="2"/>
    <x v="0"/>
  </r>
  <r>
    <s v="Corn"/>
    <x v="1"/>
    <s v="Interest on operating capital"/>
    <x v="10"/>
    <s v="dollars per planted acre"/>
    <s v="No specific size"/>
    <x v="4"/>
    <s v="United States"/>
    <x v="14"/>
    <n v="0.27"/>
    <x v="3"/>
    <x v="0"/>
  </r>
  <r>
    <s v="Corn"/>
    <x v="1"/>
    <s v="Interest on operating capital"/>
    <x v="10"/>
    <s v="dollars per planted acre"/>
    <s v="No specific size"/>
    <x v="4"/>
    <s v="United States"/>
    <x v="15"/>
    <n v="0.15"/>
    <x v="3"/>
    <x v="0"/>
  </r>
  <r>
    <s v="Corn"/>
    <x v="1"/>
    <s v="Interest on operating capital"/>
    <x v="10"/>
    <s v="dollars per planted acre"/>
    <s v="No specific size"/>
    <x v="4"/>
    <s v="United States"/>
    <x v="16"/>
    <n v="0.22"/>
    <x v="3"/>
    <x v="0"/>
  </r>
  <r>
    <s v="Corn"/>
    <x v="1"/>
    <s v="Interest on operating capital"/>
    <x v="10"/>
    <s v="dollars per planted acre"/>
    <s v="No specific size"/>
    <x v="4"/>
    <s v="United States"/>
    <x v="17"/>
    <n v="0.14000000000000001"/>
    <x v="3"/>
    <x v="0"/>
  </r>
  <r>
    <s v="Corn"/>
    <x v="1"/>
    <s v="Interest on operating capital"/>
    <x v="10"/>
    <s v="dollars per planted acre"/>
    <s v="No specific size"/>
    <x v="4"/>
    <s v="United States"/>
    <x v="18"/>
    <n v="0.11"/>
    <x v="3"/>
    <x v="0"/>
  </r>
  <r>
    <s v="Corn"/>
    <x v="1"/>
    <s v="Interest on operating capital"/>
    <x v="10"/>
    <s v="dollars per planted acre"/>
    <s v="No specific size"/>
    <x v="4"/>
    <s v="United States"/>
    <x v="19"/>
    <n v="0.26"/>
    <x v="3"/>
    <x v="0"/>
  </r>
  <r>
    <s v="Corn"/>
    <x v="1"/>
    <s v="Interest on operating capital"/>
    <x v="10"/>
    <s v="dollars per planted acre"/>
    <s v="No specific size"/>
    <x v="4"/>
    <s v="United States"/>
    <x v="20"/>
    <n v="0.76"/>
    <x v="4"/>
    <x v="0"/>
  </r>
  <r>
    <s v="Corn"/>
    <x v="1"/>
    <s v="Interest on operating capital"/>
    <x v="10"/>
    <s v="dollars per planted acre"/>
    <s v="No specific size"/>
    <x v="4"/>
    <s v="United States"/>
    <x v="21"/>
    <n v="1.68"/>
    <x v="4"/>
    <x v="0"/>
  </r>
  <r>
    <s v="Corn"/>
    <x v="1"/>
    <s v="Interest on operating capital"/>
    <x v="10"/>
    <s v="dollars per planted acre"/>
    <s v="No specific size"/>
    <x v="4"/>
    <s v="United States"/>
    <x v="22"/>
    <n v="3.41"/>
    <x v="4"/>
    <x v="0"/>
  </r>
  <r>
    <s v="Corn"/>
    <x v="1"/>
    <s v="Interest on operating capital"/>
    <x v="10"/>
    <s v="dollars per planted acre"/>
    <s v="No specific size"/>
    <x v="4"/>
    <s v="United States"/>
    <x v="23"/>
    <n v="3.41"/>
    <x v="4"/>
    <x v="0"/>
  </r>
  <r>
    <s v="Corn"/>
    <x v="1"/>
    <s v="Interest on operating capital"/>
    <x v="10"/>
    <s v="dollars per planted acre"/>
    <s v="No specific size"/>
    <x v="4"/>
    <s v="United States"/>
    <x v="24"/>
    <n v="0.61"/>
    <x v="4"/>
    <x v="0"/>
  </r>
  <r>
    <s v="Corn"/>
    <x v="1"/>
    <s v="Interest on operating capital"/>
    <x v="10"/>
    <s v="dollars per planted acre"/>
    <s v="No specific size"/>
    <x v="4"/>
    <s v="United States"/>
    <x v="25"/>
    <n v="0.09"/>
    <x v="5"/>
    <x v="0"/>
  </r>
  <r>
    <s v="Corn"/>
    <x v="1"/>
    <s v="Interest on operating capital"/>
    <x v="10"/>
    <s v="dollars per planted acre"/>
    <s v="No specific size"/>
    <x v="4"/>
    <s v="United States"/>
    <x v="26"/>
    <n v="5.45"/>
    <x v="5"/>
    <x v="0"/>
  </r>
  <r>
    <s v="Corn"/>
    <x v="1"/>
    <s v="Interest on operating capital"/>
    <x v="10"/>
    <s v="dollars per planted acre"/>
    <s v="No specific size"/>
    <x v="5"/>
    <s v="United States"/>
    <x v="0"/>
    <n v="3.9"/>
    <x v="0"/>
    <x v="0"/>
  </r>
  <r>
    <s v="Corn"/>
    <x v="1"/>
    <s v="Interest on operating capital"/>
    <x v="10"/>
    <s v="dollars per planted acre"/>
    <s v="No specific size"/>
    <x v="5"/>
    <s v="United States"/>
    <x v="1"/>
    <n v="3.85"/>
    <x v="0"/>
    <x v="0"/>
  </r>
  <r>
    <s v="Corn"/>
    <x v="1"/>
    <s v="Interest on operating capital"/>
    <x v="10"/>
    <s v="dollars per planted acre"/>
    <s v="No specific size"/>
    <x v="5"/>
    <s v="United States"/>
    <x v="2"/>
    <n v="3.52"/>
    <x v="0"/>
    <x v="0"/>
  </r>
  <r>
    <s v="Corn"/>
    <x v="1"/>
    <s v="Interest on operating capital"/>
    <x v="10"/>
    <s v="dollars per planted acre"/>
    <s v="No specific size"/>
    <x v="5"/>
    <s v="United States"/>
    <x v="3"/>
    <n v="3.37"/>
    <x v="0"/>
    <x v="0"/>
  </r>
  <r>
    <s v="Corn"/>
    <x v="1"/>
    <s v="Interest on operating capital"/>
    <x v="10"/>
    <s v="dollars per planted acre"/>
    <s v="No specific size"/>
    <x v="5"/>
    <s v="United States"/>
    <x v="4"/>
    <n v="4.3899999999999997"/>
    <x v="0"/>
    <x v="0"/>
  </r>
  <r>
    <s v="Corn"/>
    <x v="1"/>
    <s v="Interest on operating capital"/>
    <x v="10"/>
    <s v="dollars per planted acre"/>
    <s v="No specific size"/>
    <x v="5"/>
    <s v="United States"/>
    <x v="5"/>
    <n v="2.21"/>
    <x v="1"/>
    <x v="0"/>
  </r>
  <r>
    <s v="Corn"/>
    <x v="1"/>
    <s v="Interest on operating capital"/>
    <x v="10"/>
    <s v="dollars per planted acre"/>
    <s v="No specific size"/>
    <x v="5"/>
    <s v="United States"/>
    <x v="6"/>
    <n v="1"/>
    <x v="1"/>
    <x v="0"/>
  </r>
  <r>
    <s v="Corn"/>
    <x v="1"/>
    <s v="Interest on operating capital"/>
    <x v="10"/>
    <s v="dollars per planted acre"/>
    <s v="No specific size"/>
    <x v="5"/>
    <s v="United States"/>
    <x v="7"/>
    <n v="0.74"/>
    <x v="1"/>
    <x v="0"/>
  </r>
  <r>
    <s v="Corn"/>
    <x v="1"/>
    <s v="Interest on operating capital"/>
    <x v="10"/>
    <s v="dollars per planted acre"/>
    <s v="No specific size"/>
    <x v="5"/>
    <s v="United States"/>
    <x v="8"/>
    <n v="1.1499999999999999"/>
    <x v="1"/>
    <x v="0"/>
  </r>
  <r>
    <s v="Corn"/>
    <x v="1"/>
    <s v="Interest on operating capital"/>
    <x v="10"/>
    <s v="dollars per planted acre"/>
    <s v="No specific size"/>
    <x v="5"/>
    <s v="United States"/>
    <x v="9"/>
    <n v="3.17"/>
    <x v="2"/>
    <x v="0"/>
  </r>
  <r>
    <s v="Corn"/>
    <x v="1"/>
    <s v="Interest on operating capital"/>
    <x v="10"/>
    <s v="dollars per planted acre"/>
    <s v="No specific size"/>
    <x v="5"/>
    <s v="United States"/>
    <x v="10"/>
    <n v="4.84"/>
    <x v="2"/>
    <x v="0"/>
  </r>
  <r>
    <s v="Corn"/>
    <x v="1"/>
    <s v="Interest on operating capital"/>
    <x v="10"/>
    <s v="dollars per planted acre"/>
    <s v="No specific size"/>
    <x v="5"/>
    <s v="United States"/>
    <x v="11"/>
    <n v="5.0599999999999996"/>
    <x v="2"/>
    <x v="0"/>
  </r>
  <r>
    <s v="Corn"/>
    <x v="1"/>
    <s v="Interest on operating capital"/>
    <x v="10"/>
    <s v="dollars per planted acre"/>
    <s v="No specific size"/>
    <x v="5"/>
    <s v="United States"/>
    <x v="12"/>
    <n v="2.29"/>
    <x v="2"/>
    <x v="0"/>
  </r>
  <r>
    <s v="Corn"/>
    <x v="1"/>
    <s v="Interest on operating capital"/>
    <x v="10"/>
    <s v="dollars per planted acre"/>
    <s v="No specific size"/>
    <x v="5"/>
    <s v="United States"/>
    <x v="13"/>
    <n v="0.45"/>
    <x v="2"/>
    <x v="0"/>
  </r>
  <r>
    <s v="Corn"/>
    <x v="1"/>
    <s v="Interest on operating capital"/>
    <x v="10"/>
    <s v="dollars per planted acre"/>
    <s v="No specific size"/>
    <x v="5"/>
    <s v="United States"/>
    <x v="14"/>
    <n v="0.26"/>
    <x v="3"/>
    <x v="0"/>
  </r>
  <r>
    <s v="Corn"/>
    <x v="1"/>
    <s v="Interest on operating capital"/>
    <x v="10"/>
    <s v="dollars per planted acre"/>
    <s v="No specific size"/>
    <x v="5"/>
    <s v="United States"/>
    <x v="15"/>
    <n v="0.15"/>
    <x v="3"/>
    <x v="0"/>
  </r>
  <r>
    <s v="Corn"/>
    <x v="1"/>
    <s v="Interest on operating capital"/>
    <x v="10"/>
    <s v="dollars per planted acre"/>
    <s v="No specific size"/>
    <x v="5"/>
    <s v="United States"/>
    <x v="16"/>
    <n v="0.22"/>
    <x v="3"/>
    <x v="0"/>
  </r>
  <r>
    <s v="Corn"/>
    <x v="1"/>
    <s v="Interest on operating capital"/>
    <x v="10"/>
    <s v="dollars per planted acre"/>
    <s v="No specific size"/>
    <x v="5"/>
    <s v="United States"/>
    <x v="17"/>
    <n v="0.15"/>
    <x v="3"/>
    <x v="0"/>
  </r>
  <r>
    <s v="Corn"/>
    <x v="1"/>
    <s v="Interest on operating capital"/>
    <x v="10"/>
    <s v="dollars per planted acre"/>
    <s v="No specific size"/>
    <x v="5"/>
    <s v="United States"/>
    <x v="18"/>
    <n v="0.1"/>
    <x v="3"/>
    <x v="0"/>
  </r>
  <r>
    <s v="Corn"/>
    <x v="1"/>
    <s v="Interest on operating capital"/>
    <x v="10"/>
    <s v="dollars per planted acre"/>
    <s v="No specific size"/>
    <x v="5"/>
    <s v="United States"/>
    <x v="19"/>
    <n v="0.26"/>
    <x v="3"/>
    <x v="0"/>
  </r>
  <r>
    <s v="Corn"/>
    <x v="1"/>
    <s v="Interest on operating capital"/>
    <x v="10"/>
    <s v="dollars per planted acre"/>
    <s v="No specific size"/>
    <x v="5"/>
    <s v="United States"/>
    <x v="20"/>
    <n v="0.76"/>
    <x v="4"/>
    <x v="0"/>
  </r>
  <r>
    <s v="Corn"/>
    <x v="1"/>
    <s v="Interest on operating capital"/>
    <x v="10"/>
    <s v="dollars per planted acre"/>
    <s v="No specific size"/>
    <x v="5"/>
    <s v="United States"/>
    <x v="21"/>
    <n v="1.64"/>
    <x v="4"/>
    <x v="0"/>
  </r>
  <r>
    <s v="Corn"/>
    <x v="1"/>
    <s v="Interest on operating capital"/>
    <x v="10"/>
    <s v="dollars per planted acre"/>
    <s v="No specific size"/>
    <x v="5"/>
    <s v="United States"/>
    <x v="22"/>
    <n v="3.28"/>
    <x v="4"/>
    <x v="0"/>
  </r>
  <r>
    <s v="Corn"/>
    <x v="1"/>
    <s v="Interest on operating capital"/>
    <x v="10"/>
    <s v="dollars per planted acre"/>
    <s v="No specific size"/>
    <x v="5"/>
    <s v="United States"/>
    <x v="23"/>
    <n v="3.37"/>
    <x v="4"/>
    <x v="0"/>
  </r>
  <r>
    <s v="Corn"/>
    <x v="1"/>
    <s v="Interest on operating capital"/>
    <x v="10"/>
    <s v="dollars per planted acre"/>
    <s v="No specific size"/>
    <x v="5"/>
    <s v="United States"/>
    <x v="24"/>
    <n v="0.6"/>
    <x v="4"/>
    <x v="0"/>
  </r>
  <r>
    <s v="Corn"/>
    <x v="1"/>
    <s v="Interest on operating capital"/>
    <x v="10"/>
    <s v="dollars per planted acre"/>
    <s v="No specific size"/>
    <x v="5"/>
    <s v="United States"/>
    <x v="25"/>
    <n v="0.11"/>
    <x v="5"/>
    <x v="0"/>
  </r>
  <r>
    <s v="Corn"/>
    <x v="1"/>
    <s v="Interest on operating capital"/>
    <x v="10"/>
    <s v="dollars per planted acre"/>
    <s v="No specific size"/>
    <x v="5"/>
    <s v="United States"/>
    <x v="26"/>
    <n v="6.58"/>
    <x v="5"/>
    <x v="0"/>
  </r>
  <r>
    <s v="Corn"/>
    <x v="1"/>
    <s v="Interest on operating capital"/>
    <x v="10"/>
    <s v="dollars per planted acre"/>
    <s v="No specific size"/>
    <x v="6"/>
    <s v="United States"/>
    <x v="0"/>
    <n v="3.84"/>
    <x v="0"/>
    <x v="0"/>
  </r>
  <r>
    <s v="Corn"/>
    <x v="1"/>
    <s v="Interest on operating capital"/>
    <x v="10"/>
    <s v="dollars per planted acre"/>
    <s v="No specific size"/>
    <x v="6"/>
    <s v="United States"/>
    <x v="1"/>
    <n v="3.9"/>
    <x v="0"/>
    <x v="0"/>
  </r>
  <r>
    <s v="Corn"/>
    <x v="1"/>
    <s v="Interest on operating capital"/>
    <x v="10"/>
    <s v="dollars per planted acre"/>
    <s v="No specific size"/>
    <x v="6"/>
    <s v="United States"/>
    <x v="2"/>
    <n v="3.36"/>
    <x v="0"/>
    <x v="0"/>
  </r>
  <r>
    <s v="Corn"/>
    <x v="1"/>
    <s v="Interest on operating capital"/>
    <x v="10"/>
    <s v="dollars per planted acre"/>
    <s v="No specific size"/>
    <x v="6"/>
    <s v="United States"/>
    <x v="3"/>
    <n v="3.3"/>
    <x v="0"/>
    <x v="0"/>
  </r>
  <r>
    <s v="Corn"/>
    <x v="1"/>
    <s v="Interest on operating capital"/>
    <x v="10"/>
    <s v="dollars per planted acre"/>
    <s v="No specific size"/>
    <x v="6"/>
    <s v="United States"/>
    <x v="4"/>
    <n v="4.37"/>
    <x v="0"/>
    <x v="0"/>
  </r>
  <r>
    <s v="Corn"/>
    <x v="1"/>
    <s v="Interest on operating capital"/>
    <x v="10"/>
    <s v="dollars per planted acre"/>
    <s v="No specific size"/>
    <x v="6"/>
    <s v="United States"/>
    <x v="5"/>
    <n v="2.62"/>
    <x v="1"/>
    <x v="0"/>
  </r>
  <r>
    <s v="Corn"/>
    <x v="1"/>
    <s v="Interest on operating capital"/>
    <x v="10"/>
    <s v="dollars per planted acre"/>
    <s v="No specific size"/>
    <x v="6"/>
    <s v="United States"/>
    <x v="6"/>
    <n v="1.22"/>
    <x v="1"/>
    <x v="0"/>
  </r>
  <r>
    <s v="Corn"/>
    <x v="1"/>
    <s v="Interest on operating capital"/>
    <x v="10"/>
    <s v="dollars per planted acre"/>
    <s v="No specific size"/>
    <x v="6"/>
    <s v="United States"/>
    <x v="7"/>
    <n v="0.82"/>
    <x v="1"/>
    <x v="0"/>
  </r>
  <r>
    <s v="Corn"/>
    <x v="1"/>
    <s v="Interest on operating capital"/>
    <x v="10"/>
    <s v="dollars per planted acre"/>
    <s v="No specific size"/>
    <x v="6"/>
    <s v="United States"/>
    <x v="8"/>
    <n v="1.33"/>
    <x v="1"/>
    <x v="0"/>
  </r>
  <r>
    <s v="Corn"/>
    <x v="1"/>
    <s v="Interest on operating capital"/>
    <x v="10"/>
    <s v="dollars per planted acre"/>
    <s v="No specific size"/>
    <x v="6"/>
    <s v="United States"/>
    <x v="9"/>
    <n v="3.08"/>
    <x v="2"/>
    <x v="0"/>
  </r>
  <r>
    <s v="Corn"/>
    <x v="1"/>
    <s v="Interest on operating capital"/>
    <x v="10"/>
    <s v="dollars per planted acre"/>
    <s v="No specific size"/>
    <x v="6"/>
    <s v="United States"/>
    <x v="10"/>
    <n v="4.68"/>
    <x v="2"/>
    <x v="0"/>
  </r>
  <r>
    <s v="Corn"/>
    <x v="1"/>
    <s v="Interest on operating capital"/>
    <x v="10"/>
    <s v="dollars per planted acre"/>
    <s v="No specific size"/>
    <x v="6"/>
    <s v="United States"/>
    <x v="11"/>
    <n v="4.87"/>
    <x v="2"/>
    <x v="0"/>
  </r>
  <r>
    <s v="Corn"/>
    <x v="1"/>
    <s v="Interest on operating capital"/>
    <x v="10"/>
    <s v="dollars per planted acre"/>
    <s v="No specific size"/>
    <x v="6"/>
    <s v="United States"/>
    <x v="12"/>
    <n v="2.14"/>
    <x v="2"/>
    <x v="0"/>
  </r>
  <r>
    <s v="Corn"/>
    <x v="1"/>
    <s v="Interest on operating capital"/>
    <x v="10"/>
    <s v="dollars per planted acre"/>
    <s v="No specific size"/>
    <x v="6"/>
    <s v="United States"/>
    <x v="13"/>
    <n v="0.42"/>
    <x v="2"/>
    <x v="0"/>
  </r>
  <r>
    <s v="Corn"/>
    <x v="1"/>
    <s v="Interest on operating capital"/>
    <x v="10"/>
    <s v="dollars per planted acre"/>
    <s v="No specific size"/>
    <x v="6"/>
    <s v="United States"/>
    <x v="14"/>
    <n v="0.31"/>
    <x v="3"/>
    <x v="0"/>
  </r>
  <r>
    <s v="Corn"/>
    <x v="1"/>
    <s v="Interest on operating capital"/>
    <x v="10"/>
    <s v="dollars per planted acre"/>
    <s v="No specific size"/>
    <x v="6"/>
    <s v="United States"/>
    <x v="15"/>
    <n v="0.19"/>
    <x v="3"/>
    <x v="0"/>
  </r>
  <r>
    <s v="Corn"/>
    <x v="1"/>
    <s v="Interest on operating capital"/>
    <x v="10"/>
    <s v="dollars per planted acre"/>
    <s v="No specific size"/>
    <x v="6"/>
    <s v="United States"/>
    <x v="16"/>
    <n v="0.26"/>
    <x v="3"/>
    <x v="0"/>
  </r>
  <r>
    <s v="Corn"/>
    <x v="1"/>
    <s v="Interest on operating capital"/>
    <x v="10"/>
    <s v="dollars per planted acre"/>
    <s v="No specific size"/>
    <x v="6"/>
    <s v="United States"/>
    <x v="17"/>
    <n v="0.17"/>
    <x v="3"/>
    <x v="0"/>
  </r>
  <r>
    <s v="Corn"/>
    <x v="1"/>
    <s v="Interest on operating capital"/>
    <x v="10"/>
    <s v="dollars per planted acre"/>
    <s v="No specific size"/>
    <x v="6"/>
    <s v="United States"/>
    <x v="18"/>
    <n v="0.13"/>
    <x v="3"/>
    <x v="0"/>
  </r>
  <r>
    <s v="Corn"/>
    <x v="1"/>
    <s v="Interest on operating capital"/>
    <x v="10"/>
    <s v="dollars per planted acre"/>
    <s v="No specific size"/>
    <x v="6"/>
    <s v="United States"/>
    <x v="19"/>
    <n v="0.31"/>
    <x v="3"/>
    <x v="0"/>
  </r>
  <r>
    <s v="Corn"/>
    <x v="1"/>
    <s v="Interest on operating capital"/>
    <x v="10"/>
    <s v="dollars per planted acre"/>
    <s v="No specific size"/>
    <x v="6"/>
    <s v="United States"/>
    <x v="20"/>
    <n v="0.94"/>
    <x v="4"/>
    <x v="0"/>
  </r>
  <r>
    <s v="Corn"/>
    <x v="1"/>
    <s v="Interest on operating capital"/>
    <x v="10"/>
    <s v="dollars per planted acre"/>
    <s v="No specific size"/>
    <x v="6"/>
    <s v="United States"/>
    <x v="21"/>
    <n v="2.0099999999999998"/>
    <x v="4"/>
    <x v="0"/>
  </r>
  <r>
    <s v="Corn"/>
    <x v="1"/>
    <s v="Interest on operating capital"/>
    <x v="10"/>
    <s v="dollars per planted acre"/>
    <s v="No specific size"/>
    <x v="6"/>
    <s v="United States"/>
    <x v="22"/>
    <n v="4.12"/>
    <x v="4"/>
    <x v="0"/>
  </r>
  <r>
    <s v="Corn"/>
    <x v="1"/>
    <s v="Interest on operating capital"/>
    <x v="10"/>
    <s v="dollars per planted acre"/>
    <s v="No specific size"/>
    <x v="6"/>
    <s v="United States"/>
    <x v="23"/>
    <n v="4.24"/>
    <x v="4"/>
    <x v="0"/>
  </r>
  <r>
    <s v="Corn"/>
    <x v="1"/>
    <s v="Interest on operating capital"/>
    <x v="10"/>
    <s v="dollars per planted acre"/>
    <s v="No specific size"/>
    <x v="6"/>
    <s v="United States"/>
    <x v="24"/>
    <n v="0.75"/>
    <x v="4"/>
    <x v="0"/>
  </r>
  <r>
    <s v="Corn"/>
    <x v="1"/>
    <s v="Interest on operating capital"/>
    <x v="10"/>
    <s v="dollars per planted acre"/>
    <s v="No specific size"/>
    <x v="6"/>
    <s v="United States"/>
    <x v="25"/>
    <n v="0.12"/>
    <x v="5"/>
    <x v="0"/>
  </r>
  <r>
    <s v="Corn"/>
    <x v="1"/>
    <s v="Interest on operating capital"/>
    <x v="10"/>
    <s v="dollars per planted acre"/>
    <s v="No specific size"/>
    <x v="6"/>
    <s v="United States"/>
    <x v="26"/>
    <n v="7.17"/>
    <x v="5"/>
    <x v="0"/>
  </r>
  <r>
    <s v="Corn"/>
    <x v="1"/>
    <s v="Total, operating costs"/>
    <x v="11"/>
    <s v="dollars per planted acre"/>
    <s v="No specific size"/>
    <x v="0"/>
    <s v="United States"/>
    <x v="0"/>
    <n v="160.94999999999999"/>
    <x v="0"/>
    <x v="0"/>
  </r>
  <r>
    <s v="Corn"/>
    <x v="1"/>
    <s v="Total, operating costs"/>
    <x v="11"/>
    <s v="dollars per planted acre"/>
    <s v="No specific size"/>
    <x v="0"/>
    <s v="United States"/>
    <x v="1"/>
    <n v="162.25"/>
    <x v="0"/>
    <x v="0"/>
  </r>
  <r>
    <s v="Corn"/>
    <x v="1"/>
    <s v="Total, operating costs"/>
    <x v="11"/>
    <s v="dollars per planted acre"/>
    <s v="No specific size"/>
    <x v="0"/>
    <s v="United States"/>
    <x v="2"/>
    <n v="157.71"/>
    <x v="0"/>
    <x v="0"/>
  </r>
  <r>
    <s v="Corn"/>
    <x v="1"/>
    <s v="Total, operating costs"/>
    <x v="11"/>
    <s v="dollars per planted acre"/>
    <s v="No specific size"/>
    <x v="0"/>
    <s v="United States"/>
    <x v="3"/>
    <n v="156.91999999999999"/>
    <x v="0"/>
    <x v="0"/>
  </r>
  <r>
    <s v="Corn"/>
    <x v="1"/>
    <s v="Total, operating costs"/>
    <x v="11"/>
    <s v="dollars per planted acre"/>
    <s v="No specific size"/>
    <x v="0"/>
    <s v="United States"/>
    <x v="4"/>
    <n v="164.99"/>
    <x v="0"/>
    <x v="0"/>
  </r>
  <r>
    <s v="Corn"/>
    <x v="1"/>
    <s v="Total, operating costs"/>
    <x v="11"/>
    <s v="dollars per planted acre"/>
    <s v="No specific size"/>
    <x v="0"/>
    <s v="United States"/>
    <x v="5"/>
    <n v="162.30000000000001"/>
    <x v="1"/>
    <x v="0"/>
  </r>
  <r>
    <s v="Corn"/>
    <x v="1"/>
    <s v="Total, operating costs"/>
    <x v="11"/>
    <s v="dollars per planted acre"/>
    <s v="No specific size"/>
    <x v="0"/>
    <s v="United States"/>
    <x v="6"/>
    <n v="145.47999999999999"/>
    <x v="1"/>
    <x v="0"/>
  </r>
  <r>
    <s v="Corn"/>
    <x v="1"/>
    <s v="Total, operating costs"/>
    <x v="11"/>
    <s v="dollars per planted acre"/>
    <s v="No specific size"/>
    <x v="0"/>
    <s v="United States"/>
    <x v="7"/>
    <n v="161.16"/>
    <x v="1"/>
    <x v="0"/>
  </r>
  <r>
    <s v="Corn"/>
    <x v="1"/>
    <s v="Total, operating costs"/>
    <x v="11"/>
    <s v="dollars per planted acre"/>
    <s v="No specific size"/>
    <x v="0"/>
    <s v="United States"/>
    <x v="8"/>
    <n v="175.94"/>
    <x v="1"/>
    <x v="0"/>
  </r>
  <r>
    <s v="Corn"/>
    <x v="1"/>
    <s v="Total, operating costs"/>
    <x v="11"/>
    <s v="dollars per planted acre"/>
    <s v="No specific size"/>
    <x v="0"/>
    <s v="United States"/>
    <x v="9"/>
    <n v="186.37"/>
    <x v="2"/>
    <x v="0"/>
  </r>
  <r>
    <s v="Corn"/>
    <x v="1"/>
    <s v="Total, operating costs"/>
    <x v="11"/>
    <s v="dollars per planted acre"/>
    <s v="No specific size"/>
    <x v="0"/>
    <s v="United States"/>
    <x v="10"/>
    <n v="205.98"/>
    <x v="2"/>
    <x v="0"/>
  </r>
  <r>
    <s v="Corn"/>
    <x v="1"/>
    <s v="Total, operating costs"/>
    <x v="11"/>
    <s v="dollars per planted acre"/>
    <s v="No specific size"/>
    <x v="0"/>
    <s v="United States"/>
    <x v="11"/>
    <n v="228.99"/>
    <x v="2"/>
    <x v="0"/>
  </r>
  <r>
    <s v="Corn"/>
    <x v="1"/>
    <s v="Total, operating costs"/>
    <x v="11"/>
    <s v="dollars per planted acre"/>
    <s v="No specific size"/>
    <x v="0"/>
    <s v="United States"/>
    <x v="12"/>
    <n v="295.69"/>
    <x v="2"/>
    <x v="0"/>
  </r>
  <r>
    <s v="Corn"/>
    <x v="1"/>
    <s v="Total, operating costs"/>
    <x v="11"/>
    <s v="dollars per planted acre"/>
    <s v="No specific size"/>
    <x v="0"/>
    <s v="United States"/>
    <x v="13"/>
    <n v="295.01"/>
    <x v="2"/>
    <x v="0"/>
  </r>
  <r>
    <s v="Corn"/>
    <x v="1"/>
    <s v="Total, operating costs"/>
    <x v="11"/>
    <s v="dollars per planted acre"/>
    <s v="No specific size"/>
    <x v="0"/>
    <s v="United States"/>
    <x v="14"/>
    <n v="286.41000000000003"/>
    <x v="3"/>
    <x v="0"/>
  </r>
  <r>
    <s v="Corn"/>
    <x v="1"/>
    <s v="Total, operating costs"/>
    <x v="11"/>
    <s v="dollars per planted acre"/>
    <s v="No specific size"/>
    <x v="0"/>
    <s v="United States"/>
    <x v="15"/>
    <n v="332.33"/>
    <x v="3"/>
    <x v="0"/>
  </r>
  <r>
    <s v="Corn"/>
    <x v="1"/>
    <s v="Total, operating costs"/>
    <x v="11"/>
    <s v="dollars per planted acre"/>
    <s v="No specific size"/>
    <x v="0"/>
    <s v="United States"/>
    <x v="16"/>
    <n v="349.59"/>
    <x v="3"/>
    <x v="0"/>
  </r>
  <r>
    <s v="Corn"/>
    <x v="1"/>
    <s v="Total, operating costs"/>
    <x v="11"/>
    <s v="dollars per planted acre"/>
    <s v="No specific size"/>
    <x v="0"/>
    <s v="United States"/>
    <x v="17"/>
    <n v="355.6"/>
    <x v="3"/>
    <x v="0"/>
  </r>
  <r>
    <s v="Corn"/>
    <x v="1"/>
    <s v="Total, operating costs"/>
    <x v="11"/>
    <s v="dollars per planted acre"/>
    <s v="No specific size"/>
    <x v="0"/>
    <s v="United States"/>
    <x v="18"/>
    <n v="356.92"/>
    <x v="3"/>
    <x v="0"/>
  </r>
  <r>
    <s v="Corn"/>
    <x v="1"/>
    <s v="Total, operating costs"/>
    <x v="11"/>
    <s v="dollars per planted acre"/>
    <s v="No specific size"/>
    <x v="0"/>
    <s v="United States"/>
    <x v="19"/>
    <n v="333.8"/>
    <x v="3"/>
    <x v="0"/>
  </r>
  <r>
    <s v="Corn"/>
    <x v="1"/>
    <s v="Total, operating costs"/>
    <x v="11"/>
    <s v="dollars per planted acre"/>
    <s v="No specific size"/>
    <x v="0"/>
    <s v="United States"/>
    <x v="20"/>
    <n v="340.55"/>
    <x v="4"/>
    <x v="0"/>
  </r>
  <r>
    <s v="Corn"/>
    <x v="1"/>
    <s v="Total, operating costs"/>
    <x v="11"/>
    <s v="dollars per planted acre"/>
    <s v="No specific size"/>
    <x v="0"/>
    <s v="United States"/>
    <x v="21"/>
    <n v="326.26"/>
    <x v="4"/>
    <x v="0"/>
  </r>
  <r>
    <s v="Corn"/>
    <x v="1"/>
    <s v="Total, operating costs"/>
    <x v="11"/>
    <s v="dollars per planted acre"/>
    <s v="No specific size"/>
    <x v="0"/>
    <s v="United States"/>
    <x v="22"/>
    <n v="332.73"/>
    <x v="4"/>
    <x v="0"/>
  </r>
  <r>
    <s v="Corn"/>
    <x v="1"/>
    <s v="Total, operating costs"/>
    <x v="11"/>
    <s v="dollars per planted acre"/>
    <s v="No specific size"/>
    <x v="0"/>
    <s v="United States"/>
    <x v="23"/>
    <n v="339.39"/>
    <x v="4"/>
    <x v="0"/>
  </r>
  <r>
    <s v="Corn"/>
    <x v="1"/>
    <s v="Total, operating costs"/>
    <x v="11"/>
    <s v="dollars per planted acre"/>
    <s v="No specific size"/>
    <x v="0"/>
    <s v="United States"/>
    <x v="24"/>
    <n v="319.44"/>
    <x v="4"/>
    <x v="0"/>
  </r>
  <r>
    <s v="Corn"/>
    <x v="1"/>
    <s v="Total, operating costs"/>
    <x v="11"/>
    <s v="dollars per planted acre"/>
    <s v="No specific size"/>
    <x v="0"/>
    <s v="United States"/>
    <x v="25"/>
    <n v="353.33"/>
    <x v="5"/>
    <x v="0"/>
  </r>
  <r>
    <s v="Corn"/>
    <x v="1"/>
    <s v="Total, operating costs"/>
    <x v="11"/>
    <s v="dollars per planted acre"/>
    <s v="No specific size"/>
    <x v="0"/>
    <s v="United States"/>
    <x v="26"/>
    <n v="519.16"/>
    <x v="5"/>
    <x v="0"/>
  </r>
  <r>
    <s v="Corn"/>
    <x v="1"/>
    <s v="Total, operating costs"/>
    <x v="11"/>
    <s v="dollars per planted acre"/>
    <s v="No specific size"/>
    <x v="1"/>
    <s v="United States"/>
    <x v="0"/>
    <n v="161.91"/>
    <x v="0"/>
    <x v="0"/>
  </r>
  <r>
    <s v="Corn"/>
    <x v="1"/>
    <s v="Total, operating costs"/>
    <x v="11"/>
    <s v="dollars per planted acre"/>
    <s v="No specific size"/>
    <x v="1"/>
    <s v="United States"/>
    <x v="1"/>
    <n v="162.71"/>
    <x v="0"/>
    <x v="0"/>
  </r>
  <r>
    <s v="Corn"/>
    <x v="1"/>
    <s v="Total, operating costs"/>
    <x v="11"/>
    <s v="dollars per planted acre"/>
    <s v="No specific size"/>
    <x v="1"/>
    <s v="United States"/>
    <x v="2"/>
    <n v="159.02000000000001"/>
    <x v="0"/>
    <x v="0"/>
  </r>
  <r>
    <s v="Corn"/>
    <x v="1"/>
    <s v="Total, operating costs"/>
    <x v="11"/>
    <s v="dollars per planted acre"/>
    <s v="No specific size"/>
    <x v="1"/>
    <s v="United States"/>
    <x v="3"/>
    <n v="157.85"/>
    <x v="0"/>
    <x v="0"/>
  </r>
  <r>
    <s v="Corn"/>
    <x v="1"/>
    <s v="Total, operating costs"/>
    <x v="11"/>
    <s v="dollars per planted acre"/>
    <s v="No specific size"/>
    <x v="1"/>
    <s v="United States"/>
    <x v="4"/>
    <n v="165.36"/>
    <x v="0"/>
    <x v="0"/>
  </r>
  <r>
    <s v="Corn"/>
    <x v="1"/>
    <s v="Total, operating costs"/>
    <x v="11"/>
    <s v="dollars per planted acre"/>
    <s v="No specific size"/>
    <x v="1"/>
    <s v="United States"/>
    <x v="5"/>
    <n v="156.82"/>
    <x v="1"/>
    <x v="0"/>
  </r>
  <r>
    <s v="Corn"/>
    <x v="1"/>
    <s v="Total, operating costs"/>
    <x v="11"/>
    <s v="dollars per planted acre"/>
    <s v="No specific size"/>
    <x v="1"/>
    <s v="United States"/>
    <x v="6"/>
    <n v="139.84"/>
    <x v="1"/>
    <x v="0"/>
  </r>
  <r>
    <s v="Corn"/>
    <x v="1"/>
    <s v="Total, operating costs"/>
    <x v="11"/>
    <s v="dollars per planted acre"/>
    <s v="No specific size"/>
    <x v="1"/>
    <s v="United States"/>
    <x v="7"/>
    <n v="155.13999999999999"/>
    <x v="1"/>
    <x v="0"/>
  </r>
  <r>
    <s v="Corn"/>
    <x v="1"/>
    <s v="Total, operating costs"/>
    <x v="11"/>
    <s v="dollars per planted acre"/>
    <s v="No specific size"/>
    <x v="1"/>
    <s v="United States"/>
    <x v="8"/>
    <n v="171.19"/>
    <x v="1"/>
    <x v="0"/>
  </r>
  <r>
    <s v="Corn"/>
    <x v="1"/>
    <s v="Total, operating costs"/>
    <x v="11"/>
    <s v="dollars per planted acre"/>
    <s v="No specific size"/>
    <x v="1"/>
    <s v="United States"/>
    <x v="9"/>
    <n v="183.22"/>
    <x v="2"/>
    <x v="0"/>
  </r>
  <r>
    <s v="Corn"/>
    <x v="1"/>
    <s v="Total, operating costs"/>
    <x v="11"/>
    <s v="dollars per planted acre"/>
    <s v="No specific size"/>
    <x v="1"/>
    <s v="United States"/>
    <x v="10"/>
    <n v="201.56"/>
    <x v="2"/>
    <x v="0"/>
  </r>
  <r>
    <s v="Corn"/>
    <x v="1"/>
    <s v="Total, operating costs"/>
    <x v="11"/>
    <s v="dollars per planted acre"/>
    <s v="No specific size"/>
    <x v="1"/>
    <s v="United States"/>
    <x v="11"/>
    <n v="224.84"/>
    <x v="2"/>
    <x v="0"/>
  </r>
  <r>
    <s v="Corn"/>
    <x v="1"/>
    <s v="Total, operating costs"/>
    <x v="11"/>
    <s v="dollars per planted acre"/>
    <s v="No specific size"/>
    <x v="1"/>
    <s v="United States"/>
    <x v="12"/>
    <n v="293.74"/>
    <x v="2"/>
    <x v="0"/>
  </r>
  <r>
    <s v="Corn"/>
    <x v="1"/>
    <s v="Total, operating costs"/>
    <x v="11"/>
    <s v="dollars per planted acre"/>
    <s v="No specific size"/>
    <x v="1"/>
    <s v="United States"/>
    <x v="13"/>
    <n v="295.77"/>
    <x v="2"/>
    <x v="0"/>
  </r>
  <r>
    <s v="Corn"/>
    <x v="1"/>
    <s v="Total, operating costs"/>
    <x v="11"/>
    <s v="dollars per planted acre"/>
    <s v="No specific size"/>
    <x v="1"/>
    <s v="United States"/>
    <x v="14"/>
    <n v="292.25"/>
    <x v="3"/>
    <x v="0"/>
  </r>
  <r>
    <s v="Corn"/>
    <x v="1"/>
    <s v="Total, operating costs"/>
    <x v="11"/>
    <s v="dollars per planted acre"/>
    <s v="No specific size"/>
    <x v="1"/>
    <s v="United States"/>
    <x v="15"/>
    <n v="338.82"/>
    <x v="3"/>
    <x v="0"/>
  </r>
  <r>
    <s v="Corn"/>
    <x v="1"/>
    <s v="Total, operating costs"/>
    <x v="11"/>
    <s v="dollars per planted acre"/>
    <s v="No specific size"/>
    <x v="1"/>
    <s v="United States"/>
    <x v="16"/>
    <n v="357.09"/>
    <x v="3"/>
    <x v="0"/>
  </r>
  <r>
    <s v="Corn"/>
    <x v="1"/>
    <s v="Total, operating costs"/>
    <x v="11"/>
    <s v="dollars per planted acre"/>
    <s v="No specific size"/>
    <x v="1"/>
    <s v="United States"/>
    <x v="17"/>
    <n v="363.53"/>
    <x v="3"/>
    <x v="0"/>
  </r>
  <r>
    <s v="Corn"/>
    <x v="1"/>
    <s v="Total, operating costs"/>
    <x v="11"/>
    <s v="dollars per planted acre"/>
    <s v="No specific size"/>
    <x v="1"/>
    <s v="United States"/>
    <x v="18"/>
    <n v="364.17"/>
    <x v="3"/>
    <x v="0"/>
  </r>
  <r>
    <s v="Corn"/>
    <x v="1"/>
    <s v="Total, operating costs"/>
    <x v="11"/>
    <s v="dollars per planted acre"/>
    <s v="No specific size"/>
    <x v="1"/>
    <s v="United States"/>
    <x v="19"/>
    <n v="342.21"/>
    <x v="3"/>
    <x v="0"/>
  </r>
  <r>
    <s v="Corn"/>
    <x v="1"/>
    <s v="Total, operating costs"/>
    <x v="11"/>
    <s v="dollars per planted acre"/>
    <s v="No specific size"/>
    <x v="1"/>
    <s v="United States"/>
    <x v="20"/>
    <n v="347.34"/>
    <x v="4"/>
    <x v="0"/>
  </r>
  <r>
    <s v="Corn"/>
    <x v="1"/>
    <s v="Total, operating costs"/>
    <x v="11"/>
    <s v="dollars per planted acre"/>
    <s v="No specific size"/>
    <x v="1"/>
    <s v="United States"/>
    <x v="21"/>
    <n v="332.35"/>
    <x v="4"/>
    <x v="0"/>
  </r>
  <r>
    <s v="Corn"/>
    <x v="1"/>
    <s v="Total, operating costs"/>
    <x v="11"/>
    <s v="dollars per planted acre"/>
    <s v="No specific size"/>
    <x v="1"/>
    <s v="United States"/>
    <x v="22"/>
    <n v="337.6"/>
    <x v="4"/>
    <x v="0"/>
  </r>
  <r>
    <s v="Corn"/>
    <x v="1"/>
    <s v="Total, operating costs"/>
    <x v="11"/>
    <s v="dollars per planted acre"/>
    <s v="No specific size"/>
    <x v="1"/>
    <s v="United States"/>
    <x v="23"/>
    <n v="345"/>
    <x v="4"/>
    <x v="0"/>
  </r>
  <r>
    <s v="Corn"/>
    <x v="1"/>
    <s v="Total, operating costs"/>
    <x v="11"/>
    <s v="dollars per planted acre"/>
    <s v="No specific size"/>
    <x v="1"/>
    <s v="United States"/>
    <x v="24"/>
    <n v="323.62"/>
    <x v="4"/>
    <x v="0"/>
  </r>
  <r>
    <s v="Corn"/>
    <x v="1"/>
    <s v="Total, operating costs"/>
    <x v="11"/>
    <s v="dollars per planted acre"/>
    <s v="No specific size"/>
    <x v="1"/>
    <s v="United States"/>
    <x v="25"/>
    <n v="366.08"/>
    <x v="5"/>
    <x v="0"/>
  </r>
  <r>
    <s v="Corn"/>
    <x v="1"/>
    <s v="Total, operating costs"/>
    <x v="11"/>
    <s v="dollars per planted acre"/>
    <s v="No specific size"/>
    <x v="1"/>
    <s v="United States"/>
    <x v="26"/>
    <n v="537.91999999999996"/>
    <x v="5"/>
    <x v="0"/>
  </r>
  <r>
    <s v="Corn"/>
    <x v="1"/>
    <s v="Total, operating costs"/>
    <x v="11"/>
    <s v="dollars per planted acre"/>
    <s v="No specific size"/>
    <x v="2"/>
    <s v="United States"/>
    <x v="0"/>
    <n v="147.82"/>
    <x v="0"/>
    <x v="0"/>
  </r>
  <r>
    <s v="Corn"/>
    <x v="1"/>
    <s v="Total, operating costs"/>
    <x v="11"/>
    <s v="dollars per planted acre"/>
    <s v="No specific size"/>
    <x v="2"/>
    <s v="United States"/>
    <x v="1"/>
    <n v="150.59"/>
    <x v="0"/>
    <x v="0"/>
  </r>
  <r>
    <s v="Corn"/>
    <x v="1"/>
    <s v="Total, operating costs"/>
    <x v="11"/>
    <s v="dollars per planted acre"/>
    <s v="No specific size"/>
    <x v="2"/>
    <s v="United States"/>
    <x v="2"/>
    <n v="145.66999999999999"/>
    <x v="0"/>
    <x v="0"/>
  </r>
  <r>
    <s v="Corn"/>
    <x v="1"/>
    <s v="Total, operating costs"/>
    <x v="11"/>
    <s v="dollars per planted acre"/>
    <s v="No specific size"/>
    <x v="2"/>
    <s v="United States"/>
    <x v="3"/>
    <n v="146.68"/>
    <x v="0"/>
    <x v="0"/>
  </r>
  <r>
    <s v="Corn"/>
    <x v="1"/>
    <s v="Total, operating costs"/>
    <x v="11"/>
    <s v="dollars per planted acre"/>
    <s v="No specific size"/>
    <x v="2"/>
    <s v="United States"/>
    <x v="4"/>
    <n v="155.52000000000001"/>
    <x v="0"/>
    <x v="0"/>
  </r>
  <r>
    <s v="Corn"/>
    <x v="1"/>
    <s v="Total, operating costs"/>
    <x v="11"/>
    <s v="dollars per planted acre"/>
    <s v="No specific size"/>
    <x v="2"/>
    <s v="United States"/>
    <x v="5"/>
    <n v="165.99"/>
    <x v="1"/>
    <x v="0"/>
  </r>
  <r>
    <s v="Corn"/>
    <x v="1"/>
    <s v="Total, operating costs"/>
    <x v="11"/>
    <s v="dollars per planted acre"/>
    <s v="No specific size"/>
    <x v="2"/>
    <s v="United States"/>
    <x v="6"/>
    <n v="155.38999999999999"/>
    <x v="1"/>
    <x v="0"/>
  </r>
  <r>
    <s v="Corn"/>
    <x v="1"/>
    <s v="Total, operating costs"/>
    <x v="11"/>
    <s v="dollars per planted acre"/>
    <s v="No specific size"/>
    <x v="2"/>
    <s v="United States"/>
    <x v="7"/>
    <n v="170.36"/>
    <x v="1"/>
    <x v="0"/>
  </r>
  <r>
    <s v="Corn"/>
    <x v="1"/>
    <s v="Total, operating costs"/>
    <x v="11"/>
    <s v="dollars per planted acre"/>
    <s v="No specific size"/>
    <x v="2"/>
    <s v="United States"/>
    <x v="8"/>
    <n v="183.84"/>
    <x v="1"/>
    <x v="0"/>
  </r>
  <r>
    <s v="Corn"/>
    <x v="1"/>
    <s v="Total, operating costs"/>
    <x v="11"/>
    <s v="dollars per planted acre"/>
    <s v="No specific size"/>
    <x v="2"/>
    <s v="United States"/>
    <x v="9"/>
    <n v="194.66"/>
    <x v="2"/>
    <x v="0"/>
  </r>
  <r>
    <s v="Corn"/>
    <x v="1"/>
    <s v="Total, operating costs"/>
    <x v="11"/>
    <s v="dollars per planted acre"/>
    <s v="No specific size"/>
    <x v="2"/>
    <s v="United States"/>
    <x v="10"/>
    <n v="214.45"/>
    <x v="2"/>
    <x v="0"/>
  </r>
  <r>
    <s v="Corn"/>
    <x v="1"/>
    <s v="Total, operating costs"/>
    <x v="11"/>
    <s v="dollars per planted acre"/>
    <s v="No specific size"/>
    <x v="2"/>
    <s v="United States"/>
    <x v="11"/>
    <n v="239.4"/>
    <x v="2"/>
    <x v="0"/>
  </r>
  <r>
    <s v="Corn"/>
    <x v="1"/>
    <s v="Total, operating costs"/>
    <x v="11"/>
    <s v="dollars per planted acre"/>
    <s v="No specific size"/>
    <x v="2"/>
    <s v="United States"/>
    <x v="12"/>
    <n v="314.25"/>
    <x v="2"/>
    <x v="0"/>
  </r>
  <r>
    <s v="Corn"/>
    <x v="1"/>
    <s v="Total, operating costs"/>
    <x v="11"/>
    <s v="dollars per planted acre"/>
    <s v="No specific size"/>
    <x v="2"/>
    <s v="United States"/>
    <x v="13"/>
    <n v="312.66000000000003"/>
    <x v="2"/>
    <x v="0"/>
  </r>
  <r>
    <s v="Corn"/>
    <x v="1"/>
    <s v="Total, operating costs"/>
    <x v="11"/>
    <s v="dollars per planted acre"/>
    <s v="No specific size"/>
    <x v="2"/>
    <s v="United States"/>
    <x v="14"/>
    <n v="290.97000000000003"/>
    <x v="3"/>
    <x v="0"/>
  </r>
  <r>
    <s v="Corn"/>
    <x v="1"/>
    <s v="Total, operating costs"/>
    <x v="11"/>
    <s v="dollars per planted acre"/>
    <s v="No specific size"/>
    <x v="2"/>
    <s v="United States"/>
    <x v="15"/>
    <n v="339.13"/>
    <x v="3"/>
    <x v="0"/>
  </r>
  <r>
    <s v="Corn"/>
    <x v="1"/>
    <s v="Total, operating costs"/>
    <x v="11"/>
    <s v="dollars per planted acre"/>
    <s v="No specific size"/>
    <x v="2"/>
    <s v="United States"/>
    <x v="16"/>
    <n v="357.24"/>
    <x v="3"/>
    <x v="0"/>
  </r>
  <r>
    <s v="Corn"/>
    <x v="1"/>
    <s v="Total, operating costs"/>
    <x v="11"/>
    <s v="dollars per planted acre"/>
    <s v="No specific size"/>
    <x v="2"/>
    <s v="United States"/>
    <x v="17"/>
    <n v="361.75"/>
    <x v="3"/>
    <x v="0"/>
  </r>
  <r>
    <s v="Corn"/>
    <x v="1"/>
    <s v="Total, operating costs"/>
    <x v="11"/>
    <s v="dollars per planted acre"/>
    <s v="No specific size"/>
    <x v="2"/>
    <s v="United States"/>
    <x v="18"/>
    <n v="361.76"/>
    <x v="3"/>
    <x v="0"/>
  </r>
  <r>
    <s v="Corn"/>
    <x v="1"/>
    <s v="Total, operating costs"/>
    <x v="11"/>
    <s v="dollars per planted acre"/>
    <s v="No specific size"/>
    <x v="2"/>
    <s v="United States"/>
    <x v="19"/>
    <n v="339.23"/>
    <x v="3"/>
    <x v="0"/>
  </r>
  <r>
    <s v="Corn"/>
    <x v="1"/>
    <s v="Total, operating costs"/>
    <x v="11"/>
    <s v="dollars per planted acre"/>
    <s v="No specific size"/>
    <x v="2"/>
    <s v="United States"/>
    <x v="20"/>
    <n v="350.73"/>
    <x v="4"/>
    <x v="0"/>
  </r>
  <r>
    <s v="Corn"/>
    <x v="1"/>
    <s v="Total, operating costs"/>
    <x v="11"/>
    <s v="dollars per planted acre"/>
    <s v="No specific size"/>
    <x v="2"/>
    <s v="United States"/>
    <x v="21"/>
    <n v="335.44"/>
    <x v="4"/>
    <x v="0"/>
  </r>
  <r>
    <s v="Corn"/>
    <x v="1"/>
    <s v="Total, operating costs"/>
    <x v="11"/>
    <s v="dollars per planted acre"/>
    <s v="No specific size"/>
    <x v="2"/>
    <s v="United States"/>
    <x v="22"/>
    <n v="341.53"/>
    <x v="4"/>
    <x v="0"/>
  </r>
  <r>
    <s v="Corn"/>
    <x v="1"/>
    <s v="Total, operating costs"/>
    <x v="11"/>
    <s v="dollars per planted acre"/>
    <s v="No specific size"/>
    <x v="2"/>
    <s v="United States"/>
    <x v="23"/>
    <n v="350.13"/>
    <x v="4"/>
    <x v="0"/>
  </r>
  <r>
    <s v="Corn"/>
    <x v="1"/>
    <s v="Total, operating costs"/>
    <x v="11"/>
    <s v="dollars per planted acre"/>
    <s v="No specific size"/>
    <x v="2"/>
    <s v="United States"/>
    <x v="24"/>
    <n v="326.95999999999998"/>
    <x v="4"/>
    <x v="0"/>
  </r>
  <r>
    <s v="Corn"/>
    <x v="1"/>
    <s v="Total, operating costs"/>
    <x v="11"/>
    <s v="dollars per planted acre"/>
    <s v="No specific size"/>
    <x v="2"/>
    <s v="United States"/>
    <x v="25"/>
    <n v="370.38"/>
    <x v="5"/>
    <x v="0"/>
  </r>
  <r>
    <s v="Corn"/>
    <x v="1"/>
    <s v="Total, operating costs"/>
    <x v="11"/>
    <s v="dollars per planted acre"/>
    <s v="No specific size"/>
    <x v="2"/>
    <s v="United States"/>
    <x v="26"/>
    <n v="550.69000000000005"/>
    <x v="5"/>
    <x v="0"/>
  </r>
  <r>
    <s v="Corn"/>
    <x v="1"/>
    <s v="Total, operating costs"/>
    <x v="11"/>
    <s v="dollars per planted acre"/>
    <s v="No specific size"/>
    <x v="3"/>
    <s v="United States"/>
    <x v="0"/>
    <n v="134.75"/>
    <x v="0"/>
    <x v="0"/>
  </r>
  <r>
    <s v="Corn"/>
    <x v="1"/>
    <s v="Total, operating costs"/>
    <x v="11"/>
    <s v="dollars per planted acre"/>
    <s v="No specific size"/>
    <x v="3"/>
    <s v="United States"/>
    <x v="1"/>
    <n v="136.97999999999999"/>
    <x v="0"/>
    <x v="0"/>
  </r>
  <r>
    <s v="Corn"/>
    <x v="1"/>
    <s v="Total, operating costs"/>
    <x v="11"/>
    <s v="dollars per planted acre"/>
    <s v="No specific size"/>
    <x v="3"/>
    <s v="United States"/>
    <x v="2"/>
    <n v="132.59"/>
    <x v="0"/>
    <x v="0"/>
  </r>
  <r>
    <s v="Corn"/>
    <x v="1"/>
    <s v="Total, operating costs"/>
    <x v="11"/>
    <s v="dollars per planted acre"/>
    <s v="No specific size"/>
    <x v="3"/>
    <s v="United States"/>
    <x v="3"/>
    <n v="133.01"/>
    <x v="0"/>
    <x v="0"/>
  </r>
  <r>
    <s v="Corn"/>
    <x v="1"/>
    <s v="Total, operating costs"/>
    <x v="11"/>
    <s v="dollars per planted acre"/>
    <s v="No specific size"/>
    <x v="3"/>
    <s v="United States"/>
    <x v="4"/>
    <n v="133.79"/>
    <x v="0"/>
    <x v="0"/>
  </r>
  <r>
    <s v="Corn"/>
    <x v="1"/>
    <s v="Total, operating costs"/>
    <x v="11"/>
    <s v="dollars per planted acre"/>
    <s v="No specific size"/>
    <x v="3"/>
    <s v="United States"/>
    <x v="5"/>
    <n v="136.76"/>
    <x v="1"/>
    <x v="0"/>
  </r>
  <r>
    <s v="Corn"/>
    <x v="1"/>
    <s v="Total, operating costs"/>
    <x v="11"/>
    <s v="dollars per planted acre"/>
    <s v="No specific size"/>
    <x v="3"/>
    <s v="United States"/>
    <x v="6"/>
    <n v="116.29"/>
    <x v="1"/>
    <x v="0"/>
  </r>
  <r>
    <s v="Corn"/>
    <x v="1"/>
    <s v="Total, operating costs"/>
    <x v="11"/>
    <s v="dollars per planted acre"/>
    <s v="No specific size"/>
    <x v="3"/>
    <s v="United States"/>
    <x v="7"/>
    <n v="134.41999999999999"/>
    <x v="1"/>
    <x v="0"/>
  </r>
  <r>
    <s v="Corn"/>
    <x v="1"/>
    <s v="Total, operating costs"/>
    <x v="11"/>
    <s v="dollars per planted acre"/>
    <s v="No specific size"/>
    <x v="3"/>
    <s v="United States"/>
    <x v="8"/>
    <n v="142.72999999999999"/>
    <x v="1"/>
    <x v="0"/>
  </r>
  <r>
    <s v="Corn"/>
    <x v="1"/>
    <s v="Total, operating costs"/>
    <x v="11"/>
    <s v="dollars per planted acre"/>
    <s v="No specific size"/>
    <x v="3"/>
    <s v="United States"/>
    <x v="9"/>
    <n v="155.77000000000001"/>
    <x v="2"/>
    <x v="0"/>
  </r>
  <r>
    <s v="Corn"/>
    <x v="1"/>
    <s v="Total, operating costs"/>
    <x v="11"/>
    <s v="dollars per planted acre"/>
    <s v="No specific size"/>
    <x v="3"/>
    <s v="United States"/>
    <x v="10"/>
    <n v="170.46"/>
    <x v="2"/>
    <x v="0"/>
  </r>
  <r>
    <s v="Corn"/>
    <x v="1"/>
    <s v="Total, operating costs"/>
    <x v="11"/>
    <s v="dollars per planted acre"/>
    <s v="No specific size"/>
    <x v="3"/>
    <s v="United States"/>
    <x v="11"/>
    <n v="189.27"/>
    <x v="2"/>
    <x v="0"/>
  </r>
  <r>
    <s v="Corn"/>
    <x v="1"/>
    <s v="Total, operating costs"/>
    <x v="11"/>
    <s v="dollars per planted acre"/>
    <s v="No specific size"/>
    <x v="3"/>
    <s v="United States"/>
    <x v="12"/>
    <n v="241.34"/>
    <x v="2"/>
    <x v="0"/>
  </r>
  <r>
    <s v="Corn"/>
    <x v="1"/>
    <s v="Total, operating costs"/>
    <x v="11"/>
    <s v="dollars per planted acre"/>
    <s v="No specific size"/>
    <x v="3"/>
    <s v="United States"/>
    <x v="13"/>
    <n v="242.28"/>
    <x v="2"/>
    <x v="0"/>
  </r>
  <r>
    <s v="Corn"/>
    <x v="1"/>
    <s v="Total, operating costs"/>
    <x v="11"/>
    <s v="dollars per planted acre"/>
    <s v="No specific size"/>
    <x v="3"/>
    <s v="United States"/>
    <x v="14"/>
    <n v="264.02999999999997"/>
    <x v="3"/>
    <x v="0"/>
  </r>
  <r>
    <s v="Corn"/>
    <x v="1"/>
    <s v="Total, operating costs"/>
    <x v="11"/>
    <s v="dollars per planted acre"/>
    <s v="No specific size"/>
    <x v="3"/>
    <s v="United States"/>
    <x v="15"/>
    <n v="303.52999999999997"/>
    <x v="3"/>
    <x v="0"/>
  </r>
  <r>
    <s v="Corn"/>
    <x v="1"/>
    <s v="Total, operating costs"/>
    <x v="11"/>
    <s v="dollars per planted acre"/>
    <s v="No specific size"/>
    <x v="3"/>
    <s v="United States"/>
    <x v="16"/>
    <n v="319.88"/>
    <x v="3"/>
    <x v="0"/>
  </r>
  <r>
    <s v="Corn"/>
    <x v="1"/>
    <s v="Total, operating costs"/>
    <x v="11"/>
    <s v="dollars per planted acre"/>
    <s v="No specific size"/>
    <x v="3"/>
    <s v="United States"/>
    <x v="17"/>
    <n v="324.87"/>
    <x v="3"/>
    <x v="0"/>
  </r>
  <r>
    <s v="Corn"/>
    <x v="1"/>
    <s v="Total, operating costs"/>
    <x v="11"/>
    <s v="dollars per planted acre"/>
    <s v="No specific size"/>
    <x v="3"/>
    <s v="United States"/>
    <x v="18"/>
    <n v="326.3"/>
    <x v="3"/>
    <x v="0"/>
  </r>
  <r>
    <s v="Corn"/>
    <x v="1"/>
    <s v="Total, operating costs"/>
    <x v="11"/>
    <s v="dollars per planted acre"/>
    <s v="No specific size"/>
    <x v="3"/>
    <s v="United States"/>
    <x v="19"/>
    <n v="305.95999999999998"/>
    <x v="3"/>
    <x v="0"/>
  </r>
  <r>
    <s v="Corn"/>
    <x v="1"/>
    <s v="Total, operating costs"/>
    <x v="11"/>
    <s v="dollars per planted acre"/>
    <s v="No specific size"/>
    <x v="3"/>
    <s v="United States"/>
    <x v="20"/>
    <n v="291.27"/>
    <x v="4"/>
    <x v="0"/>
  </r>
  <r>
    <s v="Corn"/>
    <x v="1"/>
    <s v="Total, operating costs"/>
    <x v="11"/>
    <s v="dollars per planted acre"/>
    <s v="No specific size"/>
    <x v="3"/>
    <s v="United States"/>
    <x v="21"/>
    <n v="280"/>
    <x v="4"/>
    <x v="0"/>
  </r>
  <r>
    <s v="Corn"/>
    <x v="1"/>
    <s v="Total, operating costs"/>
    <x v="11"/>
    <s v="dollars per planted acre"/>
    <s v="No specific size"/>
    <x v="3"/>
    <s v="United States"/>
    <x v="22"/>
    <n v="285.68"/>
    <x v="4"/>
    <x v="0"/>
  </r>
  <r>
    <s v="Corn"/>
    <x v="1"/>
    <s v="Total, operating costs"/>
    <x v="11"/>
    <s v="dollars per planted acre"/>
    <s v="No specific size"/>
    <x v="3"/>
    <s v="United States"/>
    <x v="23"/>
    <n v="291"/>
    <x v="4"/>
    <x v="0"/>
  </r>
  <r>
    <s v="Corn"/>
    <x v="1"/>
    <s v="Total, operating costs"/>
    <x v="11"/>
    <s v="dollars per planted acre"/>
    <s v="No specific size"/>
    <x v="3"/>
    <s v="United States"/>
    <x v="24"/>
    <n v="278.54000000000002"/>
    <x v="4"/>
    <x v="0"/>
  </r>
  <r>
    <s v="Corn"/>
    <x v="1"/>
    <s v="Total, operating costs"/>
    <x v="11"/>
    <s v="dollars per planted acre"/>
    <s v="No specific size"/>
    <x v="3"/>
    <s v="United States"/>
    <x v="25"/>
    <n v="322.82"/>
    <x v="5"/>
    <x v="0"/>
  </r>
  <r>
    <s v="Corn"/>
    <x v="1"/>
    <s v="Total, operating costs"/>
    <x v="11"/>
    <s v="dollars per planted acre"/>
    <s v="No specific size"/>
    <x v="3"/>
    <s v="United States"/>
    <x v="26"/>
    <n v="476.18"/>
    <x v="5"/>
    <x v="0"/>
  </r>
  <r>
    <s v="Corn"/>
    <x v="1"/>
    <s v="Total, operating costs"/>
    <x v="11"/>
    <s v="dollars per planted acre"/>
    <s v="No specific size"/>
    <x v="4"/>
    <s v="United States"/>
    <x v="0"/>
    <n v="185.11"/>
    <x v="0"/>
    <x v="0"/>
  </r>
  <r>
    <s v="Corn"/>
    <x v="1"/>
    <s v="Total, operating costs"/>
    <x v="11"/>
    <s v="dollars per planted acre"/>
    <s v="No specific size"/>
    <x v="4"/>
    <s v="United States"/>
    <x v="1"/>
    <n v="185.84"/>
    <x v="0"/>
    <x v="0"/>
  </r>
  <r>
    <s v="Corn"/>
    <x v="1"/>
    <s v="Total, operating costs"/>
    <x v="11"/>
    <s v="dollars per planted acre"/>
    <s v="No specific size"/>
    <x v="4"/>
    <s v="United States"/>
    <x v="2"/>
    <n v="178.2"/>
    <x v="0"/>
    <x v="0"/>
  </r>
  <r>
    <s v="Corn"/>
    <x v="1"/>
    <s v="Total, operating costs"/>
    <x v="11"/>
    <s v="dollars per planted acre"/>
    <s v="No specific size"/>
    <x v="4"/>
    <s v="United States"/>
    <x v="3"/>
    <n v="175.74"/>
    <x v="0"/>
    <x v="0"/>
  </r>
  <r>
    <s v="Corn"/>
    <x v="1"/>
    <s v="Total, operating costs"/>
    <x v="11"/>
    <s v="dollars per planted acre"/>
    <s v="No specific size"/>
    <x v="4"/>
    <s v="United States"/>
    <x v="4"/>
    <n v="187.96"/>
    <x v="0"/>
    <x v="0"/>
  </r>
  <r>
    <s v="Corn"/>
    <x v="1"/>
    <s v="Total, operating costs"/>
    <x v="11"/>
    <s v="dollars per planted acre"/>
    <s v="No specific size"/>
    <x v="4"/>
    <s v="United States"/>
    <x v="5"/>
    <n v="194.71"/>
    <x v="1"/>
    <x v="0"/>
  </r>
  <r>
    <s v="Corn"/>
    <x v="1"/>
    <s v="Total, operating costs"/>
    <x v="11"/>
    <s v="dollars per planted acre"/>
    <s v="No specific size"/>
    <x v="4"/>
    <s v="United States"/>
    <x v="6"/>
    <n v="175.23"/>
    <x v="1"/>
    <x v="0"/>
  </r>
  <r>
    <s v="Corn"/>
    <x v="1"/>
    <s v="Total, operating costs"/>
    <x v="11"/>
    <s v="dollars per planted acre"/>
    <s v="No specific size"/>
    <x v="4"/>
    <s v="United States"/>
    <x v="7"/>
    <n v="195.01"/>
    <x v="1"/>
    <x v="0"/>
  </r>
  <r>
    <s v="Corn"/>
    <x v="1"/>
    <s v="Total, operating costs"/>
    <x v="11"/>
    <s v="dollars per planted acre"/>
    <s v="No specific size"/>
    <x v="4"/>
    <s v="United States"/>
    <x v="8"/>
    <n v="209.49"/>
    <x v="1"/>
    <x v="0"/>
  </r>
  <r>
    <s v="Corn"/>
    <x v="1"/>
    <s v="Total, operating costs"/>
    <x v="11"/>
    <s v="dollars per planted acre"/>
    <s v="No specific size"/>
    <x v="4"/>
    <s v="United States"/>
    <x v="9"/>
    <n v="215.52"/>
    <x v="2"/>
    <x v="0"/>
  </r>
  <r>
    <s v="Corn"/>
    <x v="1"/>
    <s v="Total, operating costs"/>
    <x v="11"/>
    <s v="dollars per planted acre"/>
    <s v="No specific size"/>
    <x v="4"/>
    <s v="United States"/>
    <x v="10"/>
    <n v="236.3"/>
    <x v="2"/>
    <x v="0"/>
  </r>
  <r>
    <s v="Corn"/>
    <x v="1"/>
    <s v="Total, operating costs"/>
    <x v="11"/>
    <s v="dollars per planted acre"/>
    <s v="No specific size"/>
    <x v="4"/>
    <s v="United States"/>
    <x v="11"/>
    <n v="246.44"/>
    <x v="2"/>
    <x v="0"/>
  </r>
  <r>
    <s v="Corn"/>
    <x v="1"/>
    <s v="Total, operating costs"/>
    <x v="11"/>
    <s v="dollars per planted acre"/>
    <s v="No specific size"/>
    <x v="4"/>
    <s v="United States"/>
    <x v="12"/>
    <n v="310.54000000000002"/>
    <x v="2"/>
    <x v="0"/>
  </r>
  <r>
    <s v="Corn"/>
    <x v="1"/>
    <s v="Total, operating costs"/>
    <x v="11"/>
    <s v="dollars per planted acre"/>
    <s v="No specific size"/>
    <x v="4"/>
    <s v="United States"/>
    <x v="13"/>
    <n v="292.27"/>
    <x v="2"/>
    <x v="0"/>
  </r>
  <r>
    <s v="Corn"/>
    <x v="1"/>
    <s v="Total, operating costs"/>
    <x v="11"/>
    <s v="dollars per planted acre"/>
    <s v="No specific size"/>
    <x v="4"/>
    <s v="United States"/>
    <x v="14"/>
    <n v="269.14999999999998"/>
    <x v="3"/>
    <x v="0"/>
  </r>
  <r>
    <s v="Corn"/>
    <x v="1"/>
    <s v="Total, operating costs"/>
    <x v="11"/>
    <s v="dollars per planted acre"/>
    <s v="No specific size"/>
    <x v="4"/>
    <s v="United States"/>
    <x v="15"/>
    <n v="309.06"/>
    <x v="3"/>
    <x v="0"/>
  </r>
  <r>
    <s v="Corn"/>
    <x v="1"/>
    <s v="Total, operating costs"/>
    <x v="11"/>
    <s v="dollars per planted acre"/>
    <s v="No specific size"/>
    <x v="4"/>
    <s v="United States"/>
    <x v="16"/>
    <n v="323.08"/>
    <x v="3"/>
    <x v="0"/>
  </r>
  <r>
    <s v="Corn"/>
    <x v="1"/>
    <s v="Total, operating costs"/>
    <x v="11"/>
    <s v="dollars per planted acre"/>
    <s v="No specific size"/>
    <x v="4"/>
    <s v="United States"/>
    <x v="17"/>
    <n v="329.61"/>
    <x v="3"/>
    <x v="0"/>
  </r>
  <r>
    <s v="Corn"/>
    <x v="1"/>
    <s v="Total, operating costs"/>
    <x v="11"/>
    <s v="dollars per planted acre"/>
    <s v="No specific size"/>
    <x v="4"/>
    <s v="United States"/>
    <x v="18"/>
    <n v="332"/>
    <x v="3"/>
    <x v="0"/>
  </r>
  <r>
    <s v="Corn"/>
    <x v="1"/>
    <s v="Total, operating costs"/>
    <x v="11"/>
    <s v="dollars per planted acre"/>
    <s v="No specific size"/>
    <x v="4"/>
    <s v="United States"/>
    <x v="19"/>
    <n v="304.25"/>
    <x v="3"/>
    <x v="0"/>
  </r>
  <r>
    <s v="Corn"/>
    <x v="1"/>
    <s v="Total, operating costs"/>
    <x v="11"/>
    <s v="dollars per planted acre"/>
    <s v="No specific size"/>
    <x v="4"/>
    <s v="United States"/>
    <x v="20"/>
    <n v="330.47"/>
    <x v="4"/>
    <x v="0"/>
  </r>
  <r>
    <s v="Corn"/>
    <x v="1"/>
    <s v="Total, operating costs"/>
    <x v="11"/>
    <s v="dollars per planted acre"/>
    <s v="No specific size"/>
    <x v="4"/>
    <s v="United States"/>
    <x v="21"/>
    <n v="321.02"/>
    <x v="4"/>
    <x v="0"/>
  </r>
  <r>
    <s v="Corn"/>
    <x v="1"/>
    <s v="Total, operating costs"/>
    <x v="11"/>
    <s v="dollars per planted acre"/>
    <s v="No specific size"/>
    <x v="4"/>
    <s v="United States"/>
    <x v="22"/>
    <n v="330.14"/>
    <x v="4"/>
    <x v="0"/>
  </r>
  <r>
    <s v="Corn"/>
    <x v="1"/>
    <s v="Total, operating costs"/>
    <x v="11"/>
    <s v="dollars per planted acre"/>
    <s v="No specific size"/>
    <x v="4"/>
    <s v="United States"/>
    <x v="23"/>
    <n v="333.11"/>
    <x v="4"/>
    <x v="0"/>
  </r>
  <r>
    <s v="Corn"/>
    <x v="1"/>
    <s v="Total, operating costs"/>
    <x v="11"/>
    <s v="dollars per planted acre"/>
    <s v="No specific size"/>
    <x v="4"/>
    <s v="United States"/>
    <x v="24"/>
    <n v="312.07"/>
    <x v="4"/>
    <x v="0"/>
  </r>
  <r>
    <s v="Corn"/>
    <x v="1"/>
    <s v="Total, operating costs"/>
    <x v="11"/>
    <s v="dollars per planted acre"/>
    <s v="No specific size"/>
    <x v="4"/>
    <s v="United States"/>
    <x v="25"/>
    <n v="315.33"/>
    <x v="5"/>
    <x v="0"/>
  </r>
  <r>
    <s v="Corn"/>
    <x v="1"/>
    <s v="Total, operating costs"/>
    <x v="11"/>
    <s v="dollars per planted acre"/>
    <s v="No specific size"/>
    <x v="4"/>
    <s v="United States"/>
    <x v="26"/>
    <n v="451.96"/>
    <x v="5"/>
    <x v="0"/>
  </r>
  <r>
    <s v="Corn"/>
    <x v="1"/>
    <s v="Total, operating costs"/>
    <x v="11"/>
    <s v="dollars per planted acre"/>
    <s v="No specific size"/>
    <x v="5"/>
    <s v="United States"/>
    <x v="0"/>
    <n v="167.61"/>
    <x v="0"/>
    <x v="0"/>
  </r>
  <r>
    <s v="Corn"/>
    <x v="1"/>
    <s v="Total, operating costs"/>
    <x v="11"/>
    <s v="dollars per planted acre"/>
    <s v="No specific size"/>
    <x v="5"/>
    <s v="United States"/>
    <x v="1"/>
    <n v="162.71"/>
    <x v="0"/>
    <x v="0"/>
  </r>
  <r>
    <s v="Corn"/>
    <x v="1"/>
    <s v="Total, operating costs"/>
    <x v="11"/>
    <s v="dollars per planted acre"/>
    <s v="No specific size"/>
    <x v="5"/>
    <s v="United States"/>
    <x v="2"/>
    <n v="158.56"/>
    <x v="0"/>
    <x v="0"/>
  </r>
  <r>
    <s v="Corn"/>
    <x v="1"/>
    <s v="Total, operating costs"/>
    <x v="11"/>
    <s v="dollars per planted acre"/>
    <s v="No specific size"/>
    <x v="5"/>
    <s v="United States"/>
    <x v="3"/>
    <n v="156.69"/>
    <x v="0"/>
    <x v="0"/>
  </r>
  <r>
    <s v="Corn"/>
    <x v="1"/>
    <s v="Total, operating costs"/>
    <x v="11"/>
    <s v="dollars per planted acre"/>
    <s v="No specific size"/>
    <x v="5"/>
    <s v="United States"/>
    <x v="4"/>
    <n v="165.18"/>
    <x v="0"/>
    <x v="0"/>
  </r>
  <r>
    <s v="Corn"/>
    <x v="1"/>
    <s v="Total, operating costs"/>
    <x v="11"/>
    <s v="dollars per planted acre"/>
    <s v="No specific size"/>
    <x v="5"/>
    <s v="United States"/>
    <x v="5"/>
    <n v="149.28"/>
    <x v="1"/>
    <x v="0"/>
  </r>
  <r>
    <s v="Corn"/>
    <x v="1"/>
    <s v="Total, operating costs"/>
    <x v="11"/>
    <s v="dollars per planted acre"/>
    <s v="No specific size"/>
    <x v="5"/>
    <s v="United States"/>
    <x v="6"/>
    <n v="134.58000000000001"/>
    <x v="1"/>
    <x v="0"/>
  </r>
  <r>
    <s v="Corn"/>
    <x v="1"/>
    <s v="Total, operating costs"/>
    <x v="11"/>
    <s v="dollars per planted acre"/>
    <s v="No specific size"/>
    <x v="5"/>
    <s v="United States"/>
    <x v="7"/>
    <n v="156.01"/>
    <x v="1"/>
    <x v="0"/>
  </r>
  <r>
    <s v="Corn"/>
    <x v="1"/>
    <s v="Total, operating costs"/>
    <x v="11"/>
    <s v="dollars per planted acre"/>
    <s v="No specific size"/>
    <x v="5"/>
    <s v="United States"/>
    <x v="8"/>
    <n v="163.63"/>
    <x v="1"/>
    <x v="0"/>
  </r>
  <r>
    <s v="Corn"/>
    <x v="1"/>
    <s v="Total, operating costs"/>
    <x v="11"/>
    <s v="dollars per planted acre"/>
    <s v="No specific size"/>
    <x v="5"/>
    <s v="United States"/>
    <x v="9"/>
    <n v="189.59"/>
    <x v="2"/>
    <x v="0"/>
  </r>
  <r>
    <s v="Corn"/>
    <x v="1"/>
    <s v="Total, operating costs"/>
    <x v="11"/>
    <s v="dollars per planted acre"/>
    <s v="No specific size"/>
    <x v="5"/>
    <s v="United States"/>
    <x v="10"/>
    <n v="209.52"/>
    <x v="2"/>
    <x v="0"/>
  </r>
  <r>
    <s v="Corn"/>
    <x v="1"/>
    <s v="Total, operating costs"/>
    <x v="11"/>
    <s v="dollars per planted acre"/>
    <s v="No specific size"/>
    <x v="5"/>
    <s v="United States"/>
    <x v="11"/>
    <n v="233.99"/>
    <x v="2"/>
    <x v="0"/>
  </r>
  <r>
    <s v="Corn"/>
    <x v="1"/>
    <s v="Total, operating costs"/>
    <x v="11"/>
    <s v="dollars per planted acre"/>
    <s v="No specific size"/>
    <x v="5"/>
    <s v="United States"/>
    <x v="12"/>
    <n v="311.25"/>
    <x v="2"/>
    <x v="0"/>
  </r>
  <r>
    <s v="Corn"/>
    <x v="1"/>
    <s v="Total, operating costs"/>
    <x v="11"/>
    <s v="dollars per planted acre"/>
    <s v="No specific size"/>
    <x v="5"/>
    <s v="United States"/>
    <x v="13"/>
    <n v="311.69"/>
    <x v="2"/>
    <x v="0"/>
  </r>
  <r>
    <s v="Corn"/>
    <x v="1"/>
    <s v="Total, operating costs"/>
    <x v="11"/>
    <s v="dollars per planted acre"/>
    <s v="No specific size"/>
    <x v="5"/>
    <s v="United States"/>
    <x v="14"/>
    <n v="260.18"/>
    <x v="3"/>
    <x v="0"/>
  </r>
  <r>
    <s v="Corn"/>
    <x v="1"/>
    <s v="Total, operating costs"/>
    <x v="11"/>
    <s v="dollars per planted acre"/>
    <s v="No specific size"/>
    <x v="5"/>
    <s v="United States"/>
    <x v="15"/>
    <n v="309.07"/>
    <x v="3"/>
    <x v="0"/>
  </r>
  <r>
    <s v="Corn"/>
    <x v="1"/>
    <s v="Total, operating costs"/>
    <x v="11"/>
    <s v="dollars per planted acre"/>
    <s v="No specific size"/>
    <x v="5"/>
    <s v="United States"/>
    <x v="16"/>
    <n v="325.05"/>
    <x v="3"/>
    <x v="0"/>
  </r>
  <r>
    <s v="Corn"/>
    <x v="1"/>
    <s v="Total, operating costs"/>
    <x v="11"/>
    <s v="dollars per planted acre"/>
    <s v="No specific size"/>
    <x v="5"/>
    <s v="United States"/>
    <x v="17"/>
    <n v="329.72"/>
    <x v="3"/>
    <x v="0"/>
  </r>
  <r>
    <s v="Corn"/>
    <x v="1"/>
    <s v="Total, operating costs"/>
    <x v="11"/>
    <s v="dollars per planted acre"/>
    <s v="No specific size"/>
    <x v="5"/>
    <s v="United States"/>
    <x v="18"/>
    <n v="327.51"/>
    <x v="3"/>
    <x v="0"/>
  </r>
  <r>
    <s v="Corn"/>
    <x v="1"/>
    <s v="Total, operating costs"/>
    <x v="11"/>
    <s v="dollars per planted acre"/>
    <s v="No specific size"/>
    <x v="5"/>
    <s v="United States"/>
    <x v="19"/>
    <n v="305.08999999999997"/>
    <x v="3"/>
    <x v="0"/>
  </r>
  <r>
    <s v="Corn"/>
    <x v="1"/>
    <s v="Total, operating costs"/>
    <x v="11"/>
    <s v="dollars per planted acre"/>
    <s v="No specific size"/>
    <x v="5"/>
    <s v="United States"/>
    <x v="20"/>
    <n v="330.01"/>
    <x v="4"/>
    <x v="0"/>
  </r>
  <r>
    <s v="Corn"/>
    <x v="1"/>
    <s v="Total, operating costs"/>
    <x v="11"/>
    <s v="dollars per planted acre"/>
    <s v="No specific size"/>
    <x v="5"/>
    <s v="United States"/>
    <x v="21"/>
    <n v="313.2"/>
    <x v="4"/>
    <x v="0"/>
  </r>
  <r>
    <s v="Corn"/>
    <x v="1"/>
    <s v="Total, operating costs"/>
    <x v="11"/>
    <s v="dollars per planted acre"/>
    <s v="No specific size"/>
    <x v="5"/>
    <s v="United States"/>
    <x v="22"/>
    <n v="317.27999999999997"/>
    <x v="4"/>
    <x v="0"/>
  </r>
  <r>
    <s v="Corn"/>
    <x v="1"/>
    <s v="Total, operating costs"/>
    <x v="11"/>
    <s v="dollars per planted acre"/>
    <s v="No specific size"/>
    <x v="5"/>
    <s v="United States"/>
    <x v="23"/>
    <n v="329.1"/>
    <x v="4"/>
    <x v="0"/>
  </r>
  <r>
    <s v="Corn"/>
    <x v="1"/>
    <s v="Total, operating costs"/>
    <x v="11"/>
    <s v="dollars per planted acre"/>
    <s v="No specific size"/>
    <x v="5"/>
    <s v="United States"/>
    <x v="24"/>
    <n v="305.76"/>
    <x v="4"/>
    <x v="0"/>
  </r>
  <r>
    <s v="Corn"/>
    <x v="1"/>
    <s v="Total, operating costs"/>
    <x v="11"/>
    <s v="dollars per planted acre"/>
    <s v="No specific size"/>
    <x v="5"/>
    <s v="United States"/>
    <x v="25"/>
    <n v="366.14"/>
    <x v="5"/>
    <x v="0"/>
  </r>
  <r>
    <s v="Corn"/>
    <x v="1"/>
    <s v="Total, operating costs"/>
    <x v="11"/>
    <s v="dollars per planted acre"/>
    <s v="No specific size"/>
    <x v="5"/>
    <s v="United States"/>
    <x v="26"/>
    <n v="545.97"/>
    <x v="5"/>
    <x v="0"/>
  </r>
  <r>
    <s v="Corn"/>
    <x v="1"/>
    <s v="Total, operating costs"/>
    <x v="11"/>
    <s v="dollars per planted acre"/>
    <s v="No specific size"/>
    <x v="6"/>
    <s v="United States"/>
    <x v="0"/>
    <n v="164.72"/>
    <x v="0"/>
    <x v="0"/>
  </r>
  <r>
    <s v="Corn"/>
    <x v="1"/>
    <s v="Total, operating costs"/>
    <x v="11"/>
    <s v="dollars per planted acre"/>
    <s v="No specific size"/>
    <x v="6"/>
    <s v="United States"/>
    <x v="1"/>
    <n v="164.75"/>
    <x v="0"/>
    <x v="0"/>
  </r>
  <r>
    <s v="Corn"/>
    <x v="1"/>
    <s v="Total, operating costs"/>
    <x v="11"/>
    <s v="dollars per planted acre"/>
    <s v="No specific size"/>
    <x v="6"/>
    <s v="United States"/>
    <x v="2"/>
    <n v="151.58000000000001"/>
    <x v="0"/>
    <x v="0"/>
  </r>
  <r>
    <s v="Corn"/>
    <x v="1"/>
    <s v="Total, operating costs"/>
    <x v="11"/>
    <s v="dollars per planted acre"/>
    <s v="No specific size"/>
    <x v="6"/>
    <s v="United States"/>
    <x v="3"/>
    <n v="151.99"/>
    <x v="0"/>
    <x v="0"/>
  </r>
  <r>
    <s v="Corn"/>
    <x v="1"/>
    <s v="Total, operating costs"/>
    <x v="11"/>
    <s v="dollars per planted acre"/>
    <s v="No specific size"/>
    <x v="6"/>
    <s v="United States"/>
    <x v="4"/>
    <n v="164.22"/>
    <x v="0"/>
    <x v="0"/>
  </r>
  <r>
    <s v="Corn"/>
    <x v="1"/>
    <s v="Total, operating costs"/>
    <x v="11"/>
    <s v="dollars per planted acre"/>
    <s v="No specific size"/>
    <x v="6"/>
    <s v="United States"/>
    <x v="5"/>
    <n v="169.28"/>
    <x v="1"/>
    <x v="0"/>
  </r>
  <r>
    <s v="Corn"/>
    <x v="1"/>
    <s v="Total, operating costs"/>
    <x v="11"/>
    <s v="dollars per planted acre"/>
    <s v="No specific size"/>
    <x v="6"/>
    <s v="United States"/>
    <x v="6"/>
    <n v="156.91999999999999"/>
    <x v="1"/>
    <x v="0"/>
  </r>
  <r>
    <s v="Corn"/>
    <x v="1"/>
    <s v="Total, operating costs"/>
    <x v="11"/>
    <s v="dollars per planted acre"/>
    <s v="No specific size"/>
    <x v="6"/>
    <s v="United States"/>
    <x v="7"/>
    <n v="167.11"/>
    <x v="1"/>
    <x v="0"/>
  </r>
  <r>
    <s v="Corn"/>
    <x v="1"/>
    <s v="Total, operating costs"/>
    <x v="11"/>
    <s v="dollars per planted acre"/>
    <s v="No specific size"/>
    <x v="6"/>
    <s v="United States"/>
    <x v="8"/>
    <n v="181.41"/>
    <x v="1"/>
    <x v="0"/>
  </r>
  <r>
    <s v="Corn"/>
    <x v="1"/>
    <s v="Total, operating costs"/>
    <x v="11"/>
    <s v="dollars per planted acre"/>
    <s v="No specific size"/>
    <x v="6"/>
    <s v="United States"/>
    <x v="9"/>
    <n v="184.07"/>
    <x v="2"/>
    <x v="0"/>
  </r>
  <r>
    <s v="Corn"/>
    <x v="1"/>
    <s v="Total, operating costs"/>
    <x v="11"/>
    <s v="dollars per planted acre"/>
    <s v="No specific size"/>
    <x v="6"/>
    <s v="United States"/>
    <x v="10"/>
    <n v="202.53"/>
    <x v="2"/>
    <x v="0"/>
  </r>
  <r>
    <s v="Corn"/>
    <x v="1"/>
    <s v="Total, operating costs"/>
    <x v="11"/>
    <s v="dollars per planted acre"/>
    <s v="No specific size"/>
    <x v="6"/>
    <s v="United States"/>
    <x v="11"/>
    <n v="224.6"/>
    <x v="2"/>
    <x v="0"/>
  </r>
  <r>
    <s v="Corn"/>
    <x v="1"/>
    <s v="Total, operating costs"/>
    <x v="11"/>
    <s v="dollars per planted acre"/>
    <s v="No specific size"/>
    <x v="6"/>
    <s v="United States"/>
    <x v="12"/>
    <n v="291.88"/>
    <x v="2"/>
    <x v="0"/>
  </r>
  <r>
    <s v="Corn"/>
    <x v="1"/>
    <s v="Total, operating costs"/>
    <x v="11"/>
    <s v="dollars per planted acre"/>
    <s v="No specific size"/>
    <x v="6"/>
    <s v="United States"/>
    <x v="13"/>
    <n v="292.42"/>
    <x v="2"/>
    <x v="0"/>
  </r>
  <r>
    <s v="Corn"/>
    <x v="1"/>
    <s v="Total, operating costs"/>
    <x v="11"/>
    <s v="dollars per planted acre"/>
    <s v="No specific size"/>
    <x v="6"/>
    <s v="United States"/>
    <x v="14"/>
    <n v="315.99"/>
    <x v="3"/>
    <x v="0"/>
  </r>
  <r>
    <s v="Corn"/>
    <x v="1"/>
    <s v="Total, operating costs"/>
    <x v="11"/>
    <s v="dollars per planted acre"/>
    <s v="No specific size"/>
    <x v="6"/>
    <s v="United States"/>
    <x v="15"/>
    <n v="370.34"/>
    <x v="3"/>
    <x v="0"/>
  </r>
  <r>
    <s v="Corn"/>
    <x v="1"/>
    <s v="Total, operating costs"/>
    <x v="11"/>
    <s v="dollars per planted acre"/>
    <s v="No specific size"/>
    <x v="6"/>
    <s v="United States"/>
    <x v="16"/>
    <n v="393.25"/>
    <x v="3"/>
    <x v="0"/>
  </r>
  <r>
    <s v="Corn"/>
    <x v="1"/>
    <s v="Total, operating costs"/>
    <x v="11"/>
    <s v="dollars per planted acre"/>
    <s v="No specific size"/>
    <x v="6"/>
    <s v="United States"/>
    <x v="17"/>
    <n v="397.89"/>
    <x v="3"/>
    <x v="0"/>
  </r>
  <r>
    <s v="Corn"/>
    <x v="1"/>
    <s v="Total, operating costs"/>
    <x v="11"/>
    <s v="dollars per planted acre"/>
    <s v="No specific size"/>
    <x v="6"/>
    <s v="United States"/>
    <x v="18"/>
    <n v="395.71"/>
    <x v="3"/>
    <x v="0"/>
  </r>
  <r>
    <s v="Corn"/>
    <x v="1"/>
    <s v="Total, operating costs"/>
    <x v="11"/>
    <s v="dollars per planted acre"/>
    <s v="No specific size"/>
    <x v="6"/>
    <s v="United States"/>
    <x v="19"/>
    <n v="365.63"/>
    <x v="3"/>
    <x v="0"/>
  </r>
  <r>
    <s v="Corn"/>
    <x v="1"/>
    <s v="Total, operating costs"/>
    <x v="11"/>
    <s v="dollars per planted acre"/>
    <s v="No specific size"/>
    <x v="6"/>
    <s v="United States"/>
    <x v="20"/>
    <n v="411.16"/>
    <x v="4"/>
    <x v="0"/>
  </r>
  <r>
    <s v="Corn"/>
    <x v="1"/>
    <s v="Total, operating costs"/>
    <x v="11"/>
    <s v="dollars per planted acre"/>
    <s v="No specific size"/>
    <x v="6"/>
    <s v="United States"/>
    <x v="21"/>
    <n v="384.41"/>
    <x v="4"/>
    <x v="0"/>
  </r>
  <r>
    <s v="Corn"/>
    <x v="1"/>
    <s v="Total, operating costs"/>
    <x v="11"/>
    <s v="dollars per planted acre"/>
    <s v="No specific size"/>
    <x v="6"/>
    <s v="United States"/>
    <x v="22"/>
    <n v="398.62"/>
    <x v="4"/>
    <x v="0"/>
  </r>
  <r>
    <s v="Corn"/>
    <x v="1"/>
    <s v="Total, operating costs"/>
    <x v="11"/>
    <s v="dollars per planted acre"/>
    <s v="No specific size"/>
    <x v="6"/>
    <s v="United States"/>
    <x v="23"/>
    <n v="413.64"/>
    <x v="4"/>
    <x v="0"/>
  </r>
  <r>
    <s v="Corn"/>
    <x v="1"/>
    <s v="Total, operating costs"/>
    <x v="11"/>
    <s v="dollars per planted acre"/>
    <s v="No specific size"/>
    <x v="6"/>
    <s v="United States"/>
    <x v="24"/>
    <n v="383.97"/>
    <x v="4"/>
    <x v="0"/>
  </r>
  <r>
    <s v="Corn"/>
    <x v="1"/>
    <s v="Total, operating costs"/>
    <x v="11"/>
    <s v="dollars per planted acre"/>
    <s v="No specific size"/>
    <x v="6"/>
    <s v="United States"/>
    <x v="25"/>
    <n v="392.44"/>
    <x v="5"/>
    <x v="0"/>
  </r>
  <r>
    <s v="Corn"/>
    <x v="1"/>
    <s v="Total, operating costs"/>
    <x v="11"/>
    <s v="dollars per planted acre"/>
    <s v="No specific size"/>
    <x v="6"/>
    <s v="United States"/>
    <x v="26"/>
    <n v="595.29"/>
    <x v="5"/>
    <x v="0"/>
  </r>
  <r>
    <s v="Corn"/>
    <x v="2"/>
    <s v="Hired labor"/>
    <x v="12"/>
    <s v="dollars per planted acre"/>
    <s v="No specific size"/>
    <x v="0"/>
    <s v="United States"/>
    <x v="0"/>
    <n v="2.83"/>
    <x v="0"/>
    <x v="0"/>
  </r>
  <r>
    <s v="Corn"/>
    <x v="2"/>
    <s v="Hired labor"/>
    <x v="12"/>
    <s v="dollars per planted acre"/>
    <s v="No specific size"/>
    <x v="0"/>
    <s v="United States"/>
    <x v="1"/>
    <n v="3.07"/>
    <x v="0"/>
    <x v="0"/>
  </r>
  <r>
    <s v="Corn"/>
    <x v="2"/>
    <s v="Hired labor"/>
    <x v="12"/>
    <s v="dollars per planted acre"/>
    <s v="No specific size"/>
    <x v="0"/>
    <s v="United States"/>
    <x v="2"/>
    <n v="3.19"/>
    <x v="0"/>
    <x v="0"/>
  </r>
  <r>
    <s v="Corn"/>
    <x v="2"/>
    <s v="Hired labor"/>
    <x v="12"/>
    <s v="dollars per planted acre"/>
    <s v="No specific size"/>
    <x v="0"/>
    <s v="United States"/>
    <x v="3"/>
    <n v="3.28"/>
    <x v="0"/>
    <x v="0"/>
  </r>
  <r>
    <s v="Corn"/>
    <x v="2"/>
    <s v="Hired labor"/>
    <x v="12"/>
    <s v="dollars per planted acre"/>
    <s v="No specific size"/>
    <x v="0"/>
    <s v="United States"/>
    <x v="4"/>
    <n v="3.36"/>
    <x v="0"/>
    <x v="0"/>
  </r>
  <r>
    <s v="Corn"/>
    <x v="2"/>
    <s v="Hired labor"/>
    <x v="12"/>
    <s v="dollars per planted acre"/>
    <s v="No specific size"/>
    <x v="0"/>
    <s v="United States"/>
    <x v="5"/>
    <n v="2.92"/>
    <x v="1"/>
    <x v="0"/>
  </r>
  <r>
    <s v="Corn"/>
    <x v="2"/>
    <s v="Hired labor"/>
    <x v="12"/>
    <s v="dollars per planted acre"/>
    <s v="No specific size"/>
    <x v="0"/>
    <s v="United States"/>
    <x v="6"/>
    <n v="3.06"/>
    <x v="1"/>
    <x v="0"/>
  </r>
  <r>
    <s v="Corn"/>
    <x v="2"/>
    <s v="Hired labor"/>
    <x v="12"/>
    <s v="dollars per planted acre"/>
    <s v="No specific size"/>
    <x v="0"/>
    <s v="United States"/>
    <x v="7"/>
    <n v="3.14"/>
    <x v="1"/>
    <x v="0"/>
  </r>
  <r>
    <s v="Corn"/>
    <x v="2"/>
    <s v="Hired labor"/>
    <x v="12"/>
    <s v="dollars per planted acre"/>
    <s v="No specific size"/>
    <x v="0"/>
    <s v="United States"/>
    <x v="8"/>
    <n v="3.2"/>
    <x v="1"/>
    <x v="0"/>
  </r>
  <r>
    <s v="Corn"/>
    <x v="2"/>
    <s v="Hired labor"/>
    <x v="12"/>
    <s v="dollars per planted acre"/>
    <s v="No specific size"/>
    <x v="0"/>
    <s v="United States"/>
    <x v="9"/>
    <n v="2.08"/>
    <x v="2"/>
    <x v="0"/>
  </r>
  <r>
    <s v="Corn"/>
    <x v="2"/>
    <s v="Hired labor"/>
    <x v="12"/>
    <s v="dollars per planted acre"/>
    <s v="No specific size"/>
    <x v="0"/>
    <s v="United States"/>
    <x v="10"/>
    <n v="2.19"/>
    <x v="2"/>
    <x v="0"/>
  </r>
  <r>
    <s v="Corn"/>
    <x v="2"/>
    <s v="Hired labor"/>
    <x v="12"/>
    <s v="dollars per planted acre"/>
    <s v="No specific size"/>
    <x v="0"/>
    <s v="United States"/>
    <x v="11"/>
    <n v="2.2599999999999998"/>
    <x v="2"/>
    <x v="0"/>
  </r>
  <r>
    <s v="Corn"/>
    <x v="2"/>
    <s v="Hired labor"/>
    <x v="12"/>
    <s v="dollars per planted acre"/>
    <s v="No specific size"/>
    <x v="0"/>
    <s v="United States"/>
    <x v="12"/>
    <n v="2.37"/>
    <x v="2"/>
    <x v="0"/>
  </r>
  <r>
    <s v="Corn"/>
    <x v="2"/>
    <s v="Hired labor"/>
    <x v="12"/>
    <s v="dollars per planted acre"/>
    <s v="No specific size"/>
    <x v="0"/>
    <s v="United States"/>
    <x v="13"/>
    <n v="2.41"/>
    <x v="2"/>
    <x v="0"/>
  </r>
  <r>
    <s v="Corn"/>
    <x v="2"/>
    <s v="Hired labor"/>
    <x v="12"/>
    <s v="dollars per planted acre"/>
    <s v="No specific size"/>
    <x v="0"/>
    <s v="United States"/>
    <x v="14"/>
    <n v="2.96"/>
    <x v="3"/>
    <x v="0"/>
  </r>
  <r>
    <s v="Corn"/>
    <x v="2"/>
    <s v="Hired labor"/>
    <x v="12"/>
    <s v="dollars per planted acre"/>
    <s v="No specific size"/>
    <x v="0"/>
    <s v="United States"/>
    <x v="15"/>
    <n v="2.92"/>
    <x v="3"/>
    <x v="0"/>
  </r>
  <r>
    <s v="Corn"/>
    <x v="2"/>
    <s v="Hired labor"/>
    <x v="12"/>
    <s v="dollars per planted acre"/>
    <s v="No specific size"/>
    <x v="0"/>
    <s v="United States"/>
    <x v="16"/>
    <n v="3.02"/>
    <x v="3"/>
    <x v="0"/>
  </r>
  <r>
    <s v="Corn"/>
    <x v="2"/>
    <s v="Hired labor"/>
    <x v="12"/>
    <s v="dollars per planted acre"/>
    <s v="No specific size"/>
    <x v="0"/>
    <s v="United States"/>
    <x v="17"/>
    <n v="3.12"/>
    <x v="3"/>
    <x v="0"/>
  </r>
  <r>
    <s v="Corn"/>
    <x v="2"/>
    <s v="Hired labor"/>
    <x v="12"/>
    <s v="dollars per planted acre"/>
    <s v="No specific size"/>
    <x v="0"/>
    <s v="United States"/>
    <x v="18"/>
    <n v="3.16"/>
    <x v="3"/>
    <x v="0"/>
  </r>
  <r>
    <s v="Corn"/>
    <x v="2"/>
    <s v="Hired labor"/>
    <x v="12"/>
    <s v="dollars per planted acre"/>
    <s v="No specific size"/>
    <x v="0"/>
    <s v="United States"/>
    <x v="19"/>
    <n v="3.28"/>
    <x v="3"/>
    <x v="0"/>
  </r>
  <r>
    <s v="Corn"/>
    <x v="2"/>
    <s v="Hired labor"/>
    <x v="12"/>
    <s v="dollars per planted acre"/>
    <s v="No specific size"/>
    <x v="0"/>
    <s v="United States"/>
    <x v="20"/>
    <n v="4.49"/>
    <x v="4"/>
    <x v="0"/>
  </r>
  <r>
    <s v="Corn"/>
    <x v="2"/>
    <s v="Hired labor"/>
    <x v="12"/>
    <s v="dollars per planted acre"/>
    <s v="No specific size"/>
    <x v="0"/>
    <s v="United States"/>
    <x v="21"/>
    <n v="4.58"/>
    <x v="4"/>
    <x v="0"/>
  </r>
  <r>
    <s v="Corn"/>
    <x v="2"/>
    <s v="Hired labor"/>
    <x v="12"/>
    <s v="dollars per planted acre"/>
    <s v="No specific size"/>
    <x v="0"/>
    <s v="United States"/>
    <x v="22"/>
    <n v="4.8499999999999996"/>
    <x v="4"/>
    <x v="0"/>
  </r>
  <r>
    <s v="Corn"/>
    <x v="2"/>
    <s v="Hired labor"/>
    <x v="12"/>
    <s v="dollars per planted acre"/>
    <s v="No specific size"/>
    <x v="0"/>
    <s v="United States"/>
    <x v="23"/>
    <n v="5.25"/>
    <x v="4"/>
    <x v="0"/>
  </r>
  <r>
    <s v="Corn"/>
    <x v="2"/>
    <s v="Hired labor"/>
    <x v="12"/>
    <s v="dollars per planted acre"/>
    <s v="No specific size"/>
    <x v="0"/>
    <s v="United States"/>
    <x v="24"/>
    <n v="5.33"/>
    <x v="4"/>
    <x v="0"/>
  </r>
  <r>
    <s v="Corn"/>
    <x v="2"/>
    <s v="Hired labor"/>
    <x v="12"/>
    <s v="dollars per planted acre"/>
    <s v="No specific size"/>
    <x v="0"/>
    <s v="United States"/>
    <x v="25"/>
    <n v="3.87"/>
    <x v="5"/>
    <x v="0"/>
  </r>
  <r>
    <s v="Corn"/>
    <x v="2"/>
    <s v="Hired labor"/>
    <x v="12"/>
    <s v="dollars per planted acre"/>
    <s v="No specific size"/>
    <x v="0"/>
    <s v="United States"/>
    <x v="26"/>
    <n v="4.16"/>
    <x v="5"/>
    <x v="0"/>
  </r>
  <r>
    <s v="Corn"/>
    <x v="2"/>
    <s v="Hired labor"/>
    <x v="12"/>
    <s v="dollars per planted acre"/>
    <s v="No specific size"/>
    <x v="1"/>
    <s v="United States"/>
    <x v="0"/>
    <n v="1.98"/>
    <x v="0"/>
    <x v="0"/>
  </r>
  <r>
    <s v="Corn"/>
    <x v="2"/>
    <s v="Hired labor"/>
    <x v="12"/>
    <s v="dollars per planted acre"/>
    <s v="No specific size"/>
    <x v="1"/>
    <s v="United States"/>
    <x v="1"/>
    <n v="2.17"/>
    <x v="0"/>
    <x v="0"/>
  </r>
  <r>
    <s v="Corn"/>
    <x v="2"/>
    <s v="Hired labor"/>
    <x v="12"/>
    <s v="dollars per planted acre"/>
    <s v="No specific size"/>
    <x v="1"/>
    <s v="United States"/>
    <x v="2"/>
    <n v="2.27"/>
    <x v="0"/>
    <x v="0"/>
  </r>
  <r>
    <s v="Corn"/>
    <x v="2"/>
    <s v="Hired labor"/>
    <x v="12"/>
    <s v="dollars per planted acre"/>
    <s v="No specific size"/>
    <x v="1"/>
    <s v="United States"/>
    <x v="3"/>
    <n v="2.34"/>
    <x v="0"/>
    <x v="0"/>
  </r>
  <r>
    <s v="Corn"/>
    <x v="2"/>
    <s v="Hired labor"/>
    <x v="12"/>
    <s v="dollars per planted acre"/>
    <s v="No specific size"/>
    <x v="1"/>
    <s v="United States"/>
    <x v="4"/>
    <n v="2.35"/>
    <x v="0"/>
    <x v="0"/>
  </r>
  <r>
    <s v="Corn"/>
    <x v="2"/>
    <s v="Hired labor"/>
    <x v="12"/>
    <s v="dollars per planted acre"/>
    <s v="No specific size"/>
    <x v="1"/>
    <s v="United States"/>
    <x v="5"/>
    <n v="2.1"/>
    <x v="1"/>
    <x v="0"/>
  </r>
  <r>
    <s v="Corn"/>
    <x v="2"/>
    <s v="Hired labor"/>
    <x v="12"/>
    <s v="dollars per planted acre"/>
    <s v="No specific size"/>
    <x v="1"/>
    <s v="United States"/>
    <x v="6"/>
    <n v="2.19"/>
    <x v="1"/>
    <x v="0"/>
  </r>
  <r>
    <s v="Corn"/>
    <x v="2"/>
    <s v="Hired labor"/>
    <x v="12"/>
    <s v="dollars per planted acre"/>
    <s v="No specific size"/>
    <x v="1"/>
    <s v="United States"/>
    <x v="7"/>
    <n v="2.2999999999999998"/>
    <x v="1"/>
    <x v="0"/>
  </r>
  <r>
    <s v="Corn"/>
    <x v="2"/>
    <s v="Hired labor"/>
    <x v="12"/>
    <s v="dollars per planted acre"/>
    <s v="No specific size"/>
    <x v="1"/>
    <s v="United States"/>
    <x v="8"/>
    <n v="2.2999999999999998"/>
    <x v="1"/>
    <x v="0"/>
  </r>
  <r>
    <s v="Corn"/>
    <x v="2"/>
    <s v="Hired labor"/>
    <x v="12"/>
    <s v="dollars per planted acre"/>
    <s v="No specific size"/>
    <x v="1"/>
    <s v="United States"/>
    <x v="9"/>
    <n v="1.41"/>
    <x v="2"/>
    <x v="0"/>
  </r>
  <r>
    <s v="Corn"/>
    <x v="2"/>
    <s v="Hired labor"/>
    <x v="12"/>
    <s v="dollars per planted acre"/>
    <s v="No specific size"/>
    <x v="1"/>
    <s v="United States"/>
    <x v="10"/>
    <n v="1.46"/>
    <x v="2"/>
    <x v="0"/>
  </r>
  <r>
    <s v="Corn"/>
    <x v="2"/>
    <s v="Hired labor"/>
    <x v="12"/>
    <s v="dollars per planted acre"/>
    <s v="No specific size"/>
    <x v="1"/>
    <s v="United States"/>
    <x v="11"/>
    <n v="1.51"/>
    <x v="2"/>
    <x v="0"/>
  </r>
  <r>
    <s v="Corn"/>
    <x v="2"/>
    <s v="Hired labor"/>
    <x v="12"/>
    <s v="dollars per planted acre"/>
    <s v="No specific size"/>
    <x v="1"/>
    <s v="United States"/>
    <x v="12"/>
    <n v="1.56"/>
    <x v="2"/>
    <x v="0"/>
  </r>
  <r>
    <s v="Corn"/>
    <x v="2"/>
    <s v="Hired labor"/>
    <x v="12"/>
    <s v="dollars per planted acre"/>
    <s v="No specific size"/>
    <x v="1"/>
    <s v="United States"/>
    <x v="13"/>
    <n v="1.59"/>
    <x v="2"/>
    <x v="0"/>
  </r>
  <r>
    <s v="Corn"/>
    <x v="2"/>
    <s v="Hired labor"/>
    <x v="12"/>
    <s v="dollars per planted acre"/>
    <s v="No specific size"/>
    <x v="1"/>
    <s v="United States"/>
    <x v="14"/>
    <n v="2.61"/>
    <x v="3"/>
    <x v="0"/>
  </r>
  <r>
    <s v="Corn"/>
    <x v="2"/>
    <s v="Hired labor"/>
    <x v="12"/>
    <s v="dollars per planted acre"/>
    <s v="No specific size"/>
    <x v="1"/>
    <s v="United States"/>
    <x v="15"/>
    <n v="2.64"/>
    <x v="3"/>
    <x v="0"/>
  </r>
  <r>
    <s v="Corn"/>
    <x v="2"/>
    <s v="Hired labor"/>
    <x v="12"/>
    <s v="dollars per planted acre"/>
    <s v="No specific size"/>
    <x v="1"/>
    <s v="United States"/>
    <x v="16"/>
    <n v="2.73"/>
    <x v="3"/>
    <x v="0"/>
  </r>
  <r>
    <s v="Corn"/>
    <x v="2"/>
    <s v="Hired labor"/>
    <x v="12"/>
    <s v="dollars per planted acre"/>
    <s v="No specific size"/>
    <x v="1"/>
    <s v="United States"/>
    <x v="17"/>
    <n v="2.81"/>
    <x v="3"/>
    <x v="0"/>
  </r>
  <r>
    <s v="Corn"/>
    <x v="2"/>
    <s v="Hired labor"/>
    <x v="12"/>
    <s v="dollars per planted acre"/>
    <s v="No specific size"/>
    <x v="1"/>
    <s v="United States"/>
    <x v="18"/>
    <n v="2.86"/>
    <x v="3"/>
    <x v="0"/>
  </r>
  <r>
    <s v="Corn"/>
    <x v="2"/>
    <s v="Hired labor"/>
    <x v="12"/>
    <s v="dollars per planted acre"/>
    <s v="No specific size"/>
    <x v="1"/>
    <s v="United States"/>
    <x v="19"/>
    <n v="2.97"/>
    <x v="3"/>
    <x v="0"/>
  </r>
  <r>
    <s v="Corn"/>
    <x v="2"/>
    <s v="Hired labor"/>
    <x v="12"/>
    <s v="dollars per planted acre"/>
    <s v="No specific size"/>
    <x v="1"/>
    <s v="United States"/>
    <x v="20"/>
    <n v="3.18"/>
    <x v="4"/>
    <x v="0"/>
  </r>
  <r>
    <s v="Corn"/>
    <x v="2"/>
    <s v="Hired labor"/>
    <x v="12"/>
    <s v="dollars per planted acre"/>
    <s v="No specific size"/>
    <x v="1"/>
    <s v="United States"/>
    <x v="21"/>
    <n v="3.26"/>
    <x v="4"/>
    <x v="0"/>
  </r>
  <r>
    <s v="Corn"/>
    <x v="2"/>
    <s v="Hired labor"/>
    <x v="12"/>
    <s v="dollars per planted acre"/>
    <s v="No specific size"/>
    <x v="1"/>
    <s v="United States"/>
    <x v="22"/>
    <n v="3.46"/>
    <x v="4"/>
    <x v="0"/>
  </r>
  <r>
    <s v="Corn"/>
    <x v="2"/>
    <s v="Hired labor"/>
    <x v="12"/>
    <s v="dollars per planted acre"/>
    <s v="No specific size"/>
    <x v="1"/>
    <s v="United States"/>
    <x v="23"/>
    <n v="3.68"/>
    <x v="4"/>
    <x v="0"/>
  </r>
  <r>
    <s v="Corn"/>
    <x v="2"/>
    <s v="Hired labor"/>
    <x v="12"/>
    <s v="dollars per planted acre"/>
    <s v="No specific size"/>
    <x v="1"/>
    <s v="United States"/>
    <x v="24"/>
    <n v="3.8"/>
    <x v="4"/>
    <x v="0"/>
  </r>
  <r>
    <s v="Corn"/>
    <x v="2"/>
    <s v="Hired labor"/>
    <x v="12"/>
    <s v="dollars per planted acre"/>
    <s v="No specific size"/>
    <x v="1"/>
    <s v="United States"/>
    <x v="25"/>
    <n v="2.94"/>
    <x v="5"/>
    <x v="0"/>
  </r>
  <r>
    <s v="Corn"/>
    <x v="2"/>
    <s v="Hired labor"/>
    <x v="12"/>
    <s v="dollars per planted acre"/>
    <s v="No specific size"/>
    <x v="1"/>
    <s v="United States"/>
    <x v="26"/>
    <n v="3.15"/>
    <x v="5"/>
    <x v="0"/>
  </r>
  <r>
    <s v="Corn"/>
    <x v="2"/>
    <s v="Hired labor"/>
    <x v="12"/>
    <s v="dollars per planted acre"/>
    <s v="No specific size"/>
    <x v="2"/>
    <s v="United States"/>
    <x v="0"/>
    <n v="3.79"/>
    <x v="0"/>
    <x v="0"/>
  </r>
  <r>
    <s v="Corn"/>
    <x v="2"/>
    <s v="Hired labor"/>
    <x v="12"/>
    <s v="dollars per planted acre"/>
    <s v="No specific size"/>
    <x v="2"/>
    <s v="United States"/>
    <x v="1"/>
    <n v="4.09"/>
    <x v="0"/>
    <x v="0"/>
  </r>
  <r>
    <s v="Corn"/>
    <x v="2"/>
    <s v="Hired labor"/>
    <x v="12"/>
    <s v="dollars per planted acre"/>
    <s v="No specific size"/>
    <x v="2"/>
    <s v="United States"/>
    <x v="2"/>
    <n v="4.24"/>
    <x v="0"/>
    <x v="0"/>
  </r>
  <r>
    <s v="Corn"/>
    <x v="2"/>
    <s v="Hired labor"/>
    <x v="12"/>
    <s v="dollars per planted acre"/>
    <s v="No specific size"/>
    <x v="2"/>
    <s v="United States"/>
    <x v="3"/>
    <n v="4.55"/>
    <x v="0"/>
    <x v="0"/>
  </r>
  <r>
    <s v="Corn"/>
    <x v="2"/>
    <s v="Hired labor"/>
    <x v="12"/>
    <s v="dollars per planted acre"/>
    <s v="No specific size"/>
    <x v="2"/>
    <s v="United States"/>
    <x v="4"/>
    <n v="4.92"/>
    <x v="0"/>
    <x v="0"/>
  </r>
  <r>
    <s v="Corn"/>
    <x v="2"/>
    <s v="Hired labor"/>
    <x v="12"/>
    <s v="dollars per planted acre"/>
    <s v="No specific size"/>
    <x v="2"/>
    <s v="United States"/>
    <x v="5"/>
    <n v="3.48"/>
    <x v="1"/>
    <x v="0"/>
  </r>
  <r>
    <s v="Corn"/>
    <x v="2"/>
    <s v="Hired labor"/>
    <x v="12"/>
    <s v="dollars per planted acre"/>
    <s v="No specific size"/>
    <x v="2"/>
    <s v="United States"/>
    <x v="6"/>
    <n v="3.63"/>
    <x v="1"/>
    <x v="0"/>
  </r>
  <r>
    <s v="Corn"/>
    <x v="2"/>
    <s v="Hired labor"/>
    <x v="12"/>
    <s v="dollars per planted acre"/>
    <s v="No specific size"/>
    <x v="2"/>
    <s v="United States"/>
    <x v="7"/>
    <n v="3.72"/>
    <x v="1"/>
    <x v="0"/>
  </r>
  <r>
    <s v="Corn"/>
    <x v="2"/>
    <s v="Hired labor"/>
    <x v="12"/>
    <s v="dollars per planted acre"/>
    <s v="No specific size"/>
    <x v="2"/>
    <s v="United States"/>
    <x v="8"/>
    <n v="3.97"/>
    <x v="1"/>
    <x v="0"/>
  </r>
  <r>
    <s v="Corn"/>
    <x v="2"/>
    <s v="Hired labor"/>
    <x v="12"/>
    <s v="dollars per planted acre"/>
    <s v="No specific size"/>
    <x v="2"/>
    <s v="United States"/>
    <x v="9"/>
    <n v="3.03"/>
    <x v="2"/>
    <x v="0"/>
  </r>
  <r>
    <s v="Corn"/>
    <x v="2"/>
    <s v="Hired labor"/>
    <x v="12"/>
    <s v="dollars per planted acre"/>
    <s v="No specific size"/>
    <x v="2"/>
    <s v="United States"/>
    <x v="10"/>
    <n v="3.14"/>
    <x v="2"/>
    <x v="0"/>
  </r>
  <r>
    <s v="Corn"/>
    <x v="2"/>
    <s v="Hired labor"/>
    <x v="12"/>
    <s v="dollars per planted acre"/>
    <s v="No specific size"/>
    <x v="2"/>
    <s v="United States"/>
    <x v="11"/>
    <n v="3.25"/>
    <x v="2"/>
    <x v="0"/>
  </r>
  <r>
    <s v="Corn"/>
    <x v="2"/>
    <s v="Hired labor"/>
    <x v="12"/>
    <s v="dollars per planted acre"/>
    <s v="No specific size"/>
    <x v="2"/>
    <s v="United States"/>
    <x v="12"/>
    <n v="3.36"/>
    <x v="2"/>
    <x v="0"/>
  </r>
  <r>
    <s v="Corn"/>
    <x v="2"/>
    <s v="Hired labor"/>
    <x v="12"/>
    <s v="dollars per planted acre"/>
    <s v="No specific size"/>
    <x v="2"/>
    <s v="United States"/>
    <x v="13"/>
    <n v="3.43"/>
    <x v="2"/>
    <x v="0"/>
  </r>
  <r>
    <s v="Corn"/>
    <x v="2"/>
    <s v="Hired labor"/>
    <x v="12"/>
    <s v="dollars per planted acre"/>
    <s v="No specific size"/>
    <x v="2"/>
    <s v="United States"/>
    <x v="14"/>
    <n v="3.59"/>
    <x v="3"/>
    <x v="0"/>
  </r>
  <r>
    <s v="Corn"/>
    <x v="2"/>
    <s v="Hired labor"/>
    <x v="12"/>
    <s v="dollars per planted acre"/>
    <s v="No specific size"/>
    <x v="2"/>
    <s v="United States"/>
    <x v="15"/>
    <n v="3.63"/>
    <x v="3"/>
    <x v="0"/>
  </r>
  <r>
    <s v="Corn"/>
    <x v="2"/>
    <s v="Hired labor"/>
    <x v="12"/>
    <s v="dollars per planted acre"/>
    <s v="No specific size"/>
    <x v="2"/>
    <s v="United States"/>
    <x v="16"/>
    <n v="3.76"/>
    <x v="3"/>
    <x v="0"/>
  </r>
  <r>
    <s v="Corn"/>
    <x v="2"/>
    <s v="Hired labor"/>
    <x v="12"/>
    <s v="dollars per planted acre"/>
    <s v="No specific size"/>
    <x v="2"/>
    <s v="United States"/>
    <x v="17"/>
    <n v="3.87"/>
    <x v="3"/>
    <x v="0"/>
  </r>
  <r>
    <s v="Corn"/>
    <x v="2"/>
    <s v="Hired labor"/>
    <x v="12"/>
    <s v="dollars per planted acre"/>
    <s v="No specific size"/>
    <x v="2"/>
    <s v="United States"/>
    <x v="18"/>
    <n v="3.94"/>
    <x v="3"/>
    <x v="0"/>
  </r>
  <r>
    <s v="Corn"/>
    <x v="2"/>
    <s v="Hired labor"/>
    <x v="12"/>
    <s v="dollars per planted acre"/>
    <s v="No specific size"/>
    <x v="2"/>
    <s v="United States"/>
    <x v="19"/>
    <n v="4.08"/>
    <x v="3"/>
    <x v="0"/>
  </r>
  <r>
    <s v="Corn"/>
    <x v="2"/>
    <s v="Hired labor"/>
    <x v="12"/>
    <s v="dollars per planted acre"/>
    <s v="No specific size"/>
    <x v="2"/>
    <s v="United States"/>
    <x v="20"/>
    <n v="3.84"/>
    <x v="4"/>
    <x v="0"/>
  </r>
  <r>
    <s v="Corn"/>
    <x v="2"/>
    <s v="Hired labor"/>
    <x v="12"/>
    <s v="dollars per planted acre"/>
    <s v="No specific size"/>
    <x v="2"/>
    <s v="United States"/>
    <x v="21"/>
    <n v="3.92"/>
    <x v="4"/>
    <x v="0"/>
  </r>
  <r>
    <s v="Corn"/>
    <x v="2"/>
    <s v="Hired labor"/>
    <x v="12"/>
    <s v="dollars per planted acre"/>
    <s v="No specific size"/>
    <x v="2"/>
    <s v="United States"/>
    <x v="22"/>
    <n v="4.2"/>
    <x v="4"/>
    <x v="0"/>
  </r>
  <r>
    <s v="Corn"/>
    <x v="2"/>
    <s v="Hired labor"/>
    <x v="12"/>
    <s v="dollars per planted acre"/>
    <s v="No specific size"/>
    <x v="2"/>
    <s v="United States"/>
    <x v="23"/>
    <n v="4.37"/>
    <x v="4"/>
    <x v="0"/>
  </r>
  <r>
    <s v="Corn"/>
    <x v="2"/>
    <s v="Hired labor"/>
    <x v="12"/>
    <s v="dollars per planted acre"/>
    <s v="No specific size"/>
    <x v="2"/>
    <s v="United States"/>
    <x v="24"/>
    <n v="4.58"/>
    <x v="4"/>
    <x v="0"/>
  </r>
  <r>
    <s v="Corn"/>
    <x v="2"/>
    <s v="Hired labor"/>
    <x v="12"/>
    <s v="dollars per planted acre"/>
    <s v="No specific size"/>
    <x v="2"/>
    <s v="United States"/>
    <x v="25"/>
    <n v="5.23"/>
    <x v="5"/>
    <x v="0"/>
  </r>
  <r>
    <s v="Corn"/>
    <x v="2"/>
    <s v="Hired labor"/>
    <x v="12"/>
    <s v="dollars per planted acre"/>
    <s v="No specific size"/>
    <x v="2"/>
    <s v="United States"/>
    <x v="26"/>
    <n v="5.65"/>
    <x v="5"/>
    <x v="0"/>
  </r>
  <r>
    <s v="Corn"/>
    <x v="2"/>
    <s v="Hired labor"/>
    <x v="12"/>
    <s v="dollars per planted acre"/>
    <s v="No specific size"/>
    <x v="3"/>
    <s v="United States"/>
    <x v="0"/>
    <n v="1.63"/>
    <x v="0"/>
    <x v="0"/>
  </r>
  <r>
    <s v="Corn"/>
    <x v="2"/>
    <s v="Hired labor"/>
    <x v="12"/>
    <s v="dollars per planted acre"/>
    <s v="No specific size"/>
    <x v="3"/>
    <s v="United States"/>
    <x v="1"/>
    <n v="1.78"/>
    <x v="0"/>
    <x v="0"/>
  </r>
  <r>
    <s v="Corn"/>
    <x v="2"/>
    <s v="Hired labor"/>
    <x v="12"/>
    <s v="dollars per planted acre"/>
    <s v="No specific size"/>
    <x v="3"/>
    <s v="United States"/>
    <x v="2"/>
    <n v="1.78"/>
    <x v="0"/>
    <x v="0"/>
  </r>
  <r>
    <s v="Corn"/>
    <x v="2"/>
    <s v="Hired labor"/>
    <x v="12"/>
    <s v="dollars per planted acre"/>
    <s v="No specific size"/>
    <x v="3"/>
    <s v="United States"/>
    <x v="3"/>
    <n v="1.91"/>
    <x v="0"/>
    <x v="0"/>
  </r>
  <r>
    <s v="Corn"/>
    <x v="2"/>
    <s v="Hired labor"/>
    <x v="12"/>
    <s v="dollars per planted acre"/>
    <s v="No specific size"/>
    <x v="3"/>
    <s v="United States"/>
    <x v="4"/>
    <n v="1.93"/>
    <x v="0"/>
    <x v="0"/>
  </r>
  <r>
    <s v="Corn"/>
    <x v="2"/>
    <s v="Hired labor"/>
    <x v="12"/>
    <s v="dollars per planted acre"/>
    <s v="No specific size"/>
    <x v="3"/>
    <s v="United States"/>
    <x v="5"/>
    <n v="5.48"/>
    <x v="1"/>
    <x v="0"/>
  </r>
  <r>
    <s v="Corn"/>
    <x v="2"/>
    <s v="Hired labor"/>
    <x v="12"/>
    <s v="dollars per planted acre"/>
    <s v="No specific size"/>
    <x v="3"/>
    <s v="United States"/>
    <x v="6"/>
    <n v="5.26"/>
    <x v="1"/>
    <x v="0"/>
  </r>
  <r>
    <s v="Corn"/>
    <x v="2"/>
    <s v="Hired labor"/>
    <x v="12"/>
    <s v="dollars per planted acre"/>
    <s v="No specific size"/>
    <x v="3"/>
    <s v="United States"/>
    <x v="7"/>
    <n v="5.3"/>
    <x v="1"/>
    <x v="0"/>
  </r>
  <r>
    <s v="Corn"/>
    <x v="2"/>
    <s v="Hired labor"/>
    <x v="12"/>
    <s v="dollars per planted acre"/>
    <s v="No specific size"/>
    <x v="3"/>
    <s v="United States"/>
    <x v="8"/>
    <n v="5.42"/>
    <x v="1"/>
    <x v="0"/>
  </r>
  <r>
    <s v="Corn"/>
    <x v="2"/>
    <s v="Hired labor"/>
    <x v="12"/>
    <s v="dollars per planted acre"/>
    <s v="No specific size"/>
    <x v="3"/>
    <s v="United States"/>
    <x v="9"/>
    <n v="3.3"/>
    <x v="2"/>
    <x v="0"/>
  </r>
  <r>
    <s v="Corn"/>
    <x v="2"/>
    <s v="Hired labor"/>
    <x v="12"/>
    <s v="dollars per planted acre"/>
    <s v="No specific size"/>
    <x v="3"/>
    <s v="United States"/>
    <x v="10"/>
    <n v="3.42"/>
    <x v="2"/>
    <x v="0"/>
  </r>
  <r>
    <s v="Corn"/>
    <x v="2"/>
    <s v="Hired labor"/>
    <x v="12"/>
    <s v="dollars per planted acre"/>
    <s v="No specific size"/>
    <x v="3"/>
    <s v="United States"/>
    <x v="11"/>
    <n v="3.54"/>
    <x v="2"/>
    <x v="0"/>
  </r>
  <r>
    <s v="Corn"/>
    <x v="2"/>
    <s v="Hired labor"/>
    <x v="12"/>
    <s v="dollars per planted acre"/>
    <s v="No specific size"/>
    <x v="3"/>
    <s v="United States"/>
    <x v="12"/>
    <n v="3.66"/>
    <x v="2"/>
    <x v="0"/>
  </r>
  <r>
    <s v="Corn"/>
    <x v="2"/>
    <s v="Hired labor"/>
    <x v="12"/>
    <s v="dollars per planted acre"/>
    <s v="No specific size"/>
    <x v="3"/>
    <s v="United States"/>
    <x v="13"/>
    <n v="3.74"/>
    <x v="2"/>
    <x v="0"/>
  </r>
  <r>
    <s v="Corn"/>
    <x v="2"/>
    <s v="Hired labor"/>
    <x v="12"/>
    <s v="dollars per planted acre"/>
    <s v="No specific size"/>
    <x v="3"/>
    <s v="United States"/>
    <x v="14"/>
    <n v="3.17"/>
    <x v="3"/>
    <x v="0"/>
  </r>
  <r>
    <s v="Corn"/>
    <x v="2"/>
    <s v="Hired labor"/>
    <x v="12"/>
    <s v="dollars per planted acre"/>
    <s v="No specific size"/>
    <x v="3"/>
    <s v="United States"/>
    <x v="15"/>
    <n v="3.2"/>
    <x v="3"/>
    <x v="0"/>
  </r>
  <r>
    <s v="Corn"/>
    <x v="2"/>
    <s v="Hired labor"/>
    <x v="12"/>
    <s v="dollars per planted acre"/>
    <s v="No specific size"/>
    <x v="3"/>
    <s v="United States"/>
    <x v="16"/>
    <n v="3.32"/>
    <x v="3"/>
    <x v="0"/>
  </r>
  <r>
    <s v="Corn"/>
    <x v="2"/>
    <s v="Hired labor"/>
    <x v="12"/>
    <s v="dollars per planted acre"/>
    <s v="No specific size"/>
    <x v="3"/>
    <s v="United States"/>
    <x v="17"/>
    <n v="3.41"/>
    <x v="3"/>
    <x v="0"/>
  </r>
  <r>
    <s v="Corn"/>
    <x v="2"/>
    <s v="Hired labor"/>
    <x v="12"/>
    <s v="dollars per planted acre"/>
    <s v="No specific size"/>
    <x v="3"/>
    <s v="United States"/>
    <x v="18"/>
    <n v="3.48"/>
    <x v="3"/>
    <x v="0"/>
  </r>
  <r>
    <s v="Corn"/>
    <x v="2"/>
    <s v="Hired labor"/>
    <x v="12"/>
    <s v="dollars per planted acre"/>
    <s v="No specific size"/>
    <x v="3"/>
    <s v="United States"/>
    <x v="19"/>
    <n v="3.6"/>
    <x v="3"/>
    <x v="0"/>
  </r>
  <r>
    <s v="Corn"/>
    <x v="2"/>
    <s v="Hired labor"/>
    <x v="12"/>
    <s v="dollars per planted acre"/>
    <s v="No specific size"/>
    <x v="3"/>
    <s v="United States"/>
    <x v="20"/>
    <n v="6.17"/>
    <x v="4"/>
    <x v="0"/>
  </r>
  <r>
    <s v="Corn"/>
    <x v="2"/>
    <s v="Hired labor"/>
    <x v="12"/>
    <s v="dollars per planted acre"/>
    <s v="No specific size"/>
    <x v="3"/>
    <s v="United States"/>
    <x v="21"/>
    <n v="6.4"/>
    <x v="4"/>
    <x v="0"/>
  </r>
  <r>
    <s v="Corn"/>
    <x v="2"/>
    <s v="Hired labor"/>
    <x v="12"/>
    <s v="dollars per planted acre"/>
    <s v="No specific size"/>
    <x v="3"/>
    <s v="United States"/>
    <x v="22"/>
    <n v="6.83"/>
    <x v="4"/>
    <x v="0"/>
  </r>
  <r>
    <s v="Corn"/>
    <x v="2"/>
    <s v="Hired labor"/>
    <x v="12"/>
    <s v="dollars per planted acre"/>
    <s v="No specific size"/>
    <x v="3"/>
    <s v="United States"/>
    <x v="23"/>
    <n v="7.3"/>
    <x v="4"/>
    <x v="0"/>
  </r>
  <r>
    <s v="Corn"/>
    <x v="2"/>
    <s v="Hired labor"/>
    <x v="12"/>
    <s v="dollars per planted acre"/>
    <s v="No specific size"/>
    <x v="3"/>
    <s v="United States"/>
    <x v="24"/>
    <n v="7.62"/>
    <x v="4"/>
    <x v="0"/>
  </r>
  <r>
    <s v="Corn"/>
    <x v="2"/>
    <s v="Hired labor"/>
    <x v="12"/>
    <s v="dollars per planted acre"/>
    <s v="No specific size"/>
    <x v="3"/>
    <s v="United States"/>
    <x v="25"/>
    <n v="3.11"/>
    <x v="5"/>
    <x v="0"/>
  </r>
  <r>
    <s v="Corn"/>
    <x v="2"/>
    <s v="Hired labor"/>
    <x v="12"/>
    <s v="dollars per planted acre"/>
    <s v="No specific size"/>
    <x v="3"/>
    <s v="United States"/>
    <x v="26"/>
    <n v="3.23"/>
    <x v="5"/>
    <x v="0"/>
  </r>
  <r>
    <s v="Corn"/>
    <x v="2"/>
    <s v="Hired labor"/>
    <x v="12"/>
    <s v="dollars per planted acre"/>
    <s v="No specific size"/>
    <x v="4"/>
    <s v="United States"/>
    <x v="0"/>
    <n v="5.5"/>
    <x v="0"/>
    <x v="0"/>
  </r>
  <r>
    <s v="Corn"/>
    <x v="2"/>
    <s v="Hired labor"/>
    <x v="12"/>
    <s v="dollars per planted acre"/>
    <s v="No specific size"/>
    <x v="4"/>
    <s v="United States"/>
    <x v="1"/>
    <n v="5.88"/>
    <x v="0"/>
    <x v="0"/>
  </r>
  <r>
    <s v="Corn"/>
    <x v="2"/>
    <s v="Hired labor"/>
    <x v="12"/>
    <s v="dollars per planted acre"/>
    <s v="No specific size"/>
    <x v="4"/>
    <s v="United States"/>
    <x v="2"/>
    <n v="6.01"/>
    <x v="0"/>
    <x v="0"/>
  </r>
  <r>
    <s v="Corn"/>
    <x v="2"/>
    <s v="Hired labor"/>
    <x v="12"/>
    <s v="dollars per planted acre"/>
    <s v="No specific size"/>
    <x v="4"/>
    <s v="United States"/>
    <x v="3"/>
    <n v="6.07"/>
    <x v="0"/>
    <x v="0"/>
  </r>
  <r>
    <s v="Corn"/>
    <x v="2"/>
    <s v="Hired labor"/>
    <x v="12"/>
    <s v="dollars per planted acre"/>
    <s v="No specific size"/>
    <x v="4"/>
    <s v="United States"/>
    <x v="4"/>
    <n v="6.21"/>
    <x v="0"/>
    <x v="0"/>
  </r>
  <r>
    <s v="Corn"/>
    <x v="2"/>
    <s v="Hired labor"/>
    <x v="12"/>
    <s v="dollars per planted acre"/>
    <s v="No specific size"/>
    <x v="4"/>
    <s v="United States"/>
    <x v="5"/>
    <n v="5.04"/>
    <x v="1"/>
    <x v="0"/>
  </r>
  <r>
    <s v="Corn"/>
    <x v="2"/>
    <s v="Hired labor"/>
    <x v="12"/>
    <s v="dollars per planted acre"/>
    <s v="No specific size"/>
    <x v="4"/>
    <s v="United States"/>
    <x v="6"/>
    <n v="5.35"/>
    <x v="1"/>
    <x v="0"/>
  </r>
  <r>
    <s v="Corn"/>
    <x v="2"/>
    <s v="Hired labor"/>
    <x v="12"/>
    <s v="dollars per planted acre"/>
    <s v="No specific size"/>
    <x v="4"/>
    <s v="United States"/>
    <x v="7"/>
    <n v="5.48"/>
    <x v="1"/>
    <x v="0"/>
  </r>
  <r>
    <s v="Corn"/>
    <x v="2"/>
    <s v="Hired labor"/>
    <x v="12"/>
    <s v="dollars per planted acre"/>
    <s v="No specific size"/>
    <x v="4"/>
    <s v="United States"/>
    <x v="8"/>
    <n v="5.58"/>
    <x v="1"/>
    <x v="0"/>
  </r>
  <r>
    <s v="Corn"/>
    <x v="2"/>
    <s v="Hired labor"/>
    <x v="12"/>
    <s v="dollars per planted acre"/>
    <s v="No specific size"/>
    <x v="4"/>
    <s v="United States"/>
    <x v="9"/>
    <n v="3.66"/>
    <x v="2"/>
    <x v="0"/>
  </r>
  <r>
    <s v="Corn"/>
    <x v="2"/>
    <s v="Hired labor"/>
    <x v="12"/>
    <s v="dollars per planted acre"/>
    <s v="No specific size"/>
    <x v="4"/>
    <s v="United States"/>
    <x v="10"/>
    <n v="3.79"/>
    <x v="2"/>
    <x v="0"/>
  </r>
  <r>
    <s v="Corn"/>
    <x v="2"/>
    <s v="Hired labor"/>
    <x v="12"/>
    <s v="dollars per planted acre"/>
    <s v="No specific size"/>
    <x v="4"/>
    <s v="United States"/>
    <x v="11"/>
    <n v="3.79"/>
    <x v="2"/>
    <x v="0"/>
  </r>
  <r>
    <s v="Corn"/>
    <x v="2"/>
    <s v="Hired labor"/>
    <x v="12"/>
    <s v="dollars per planted acre"/>
    <s v="No specific size"/>
    <x v="4"/>
    <s v="United States"/>
    <x v="12"/>
    <n v="3.92"/>
    <x v="2"/>
    <x v="0"/>
  </r>
  <r>
    <s v="Corn"/>
    <x v="2"/>
    <s v="Hired labor"/>
    <x v="12"/>
    <s v="dollars per planted acre"/>
    <s v="No specific size"/>
    <x v="4"/>
    <s v="United States"/>
    <x v="13"/>
    <n v="4.01"/>
    <x v="2"/>
    <x v="0"/>
  </r>
  <r>
    <s v="Corn"/>
    <x v="2"/>
    <s v="Hired labor"/>
    <x v="12"/>
    <s v="dollars per planted acre"/>
    <s v="No specific size"/>
    <x v="4"/>
    <s v="United States"/>
    <x v="14"/>
    <n v="3.34"/>
    <x v="3"/>
    <x v="0"/>
  </r>
  <r>
    <s v="Corn"/>
    <x v="2"/>
    <s v="Hired labor"/>
    <x v="12"/>
    <s v="dollars per planted acre"/>
    <s v="No specific size"/>
    <x v="4"/>
    <s v="United States"/>
    <x v="15"/>
    <n v="3.38"/>
    <x v="3"/>
    <x v="0"/>
  </r>
  <r>
    <s v="Corn"/>
    <x v="2"/>
    <s v="Hired labor"/>
    <x v="12"/>
    <s v="dollars per planted acre"/>
    <s v="No specific size"/>
    <x v="4"/>
    <s v="United States"/>
    <x v="16"/>
    <n v="3.49"/>
    <x v="3"/>
    <x v="0"/>
  </r>
  <r>
    <s v="Corn"/>
    <x v="2"/>
    <s v="Hired labor"/>
    <x v="12"/>
    <s v="dollars per planted acre"/>
    <s v="No specific size"/>
    <x v="4"/>
    <s v="United States"/>
    <x v="17"/>
    <n v="3.6"/>
    <x v="3"/>
    <x v="0"/>
  </r>
  <r>
    <s v="Corn"/>
    <x v="2"/>
    <s v="Hired labor"/>
    <x v="12"/>
    <s v="dollars per planted acre"/>
    <s v="No specific size"/>
    <x v="4"/>
    <s v="United States"/>
    <x v="18"/>
    <n v="3.66"/>
    <x v="3"/>
    <x v="0"/>
  </r>
  <r>
    <s v="Corn"/>
    <x v="2"/>
    <s v="Hired labor"/>
    <x v="12"/>
    <s v="dollars per planted acre"/>
    <s v="No specific size"/>
    <x v="4"/>
    <s v="United States"/>
    <x v="19"/>
    <n v="3.8"/>
    <x v="3"/>
    <x v="0"/>
  </r>
  <r>
    <s v="Corn"/>
    <x v="2"/>
    <s v="Hired labor"/>
    <x v="12"/>
    <s v="dollars per planted acre"/>
    <s v="No specific size"/>
    <x v="4"/>
    <s v="United States"/>
    <x v="20"/>
    <n v="7.96"/>
    <x v="4"/>
    <x v="0"/>
  </r>
  <r>
    <s v="Corn"/>
    <x v="2"/>
    <s v="Hired labor"/>
    <x v="12"/>
    <s v="dollars per planted acre"/>
    <s v="No specific size"/>
    <x v="4"/>
    <s v="United States"/>
    <x v="21"/>
    <n v="7.96"/>
    <x v="4"/>
    <x v="0"/>
  </r>
  <r>
    <s v="Corn"/>
    <x v="2"/>
    <s v="Hired labor"/>
    <x v="12"/>
    <s v="dollars per planted acre"/>
    <s v="No specific size"/>
    <x v="4"/>
    <s v="United States"/>
    <x v="22"/>
    <n v="8.36"/>
    <x v="4"/>
    <x v="0"/>
  </r>
  <r>
    <s v="Corn"/>
    <x v="2"/>
    <s v="Hired labor"/>
    <x v="12"/>
    <s v="dollars per planted acre"/>
    <s v="No specific size"/>
    <x v="4"/>
    <s v="United States"/>
    <x v="23"/>
    <n v="8.8000000000000007"/>
    <x v="4"/>
    <x v="0"/>
  </r>
  <r>
    <s v="Corn"/>
    <x v="2"/>
    <s v="Hired labor"/>
    <x v="12"/>
    <s v="dollars per planted acre"/>
    <s v="No specific size"/>
    <x v="4"/>
    <s v="United States"/>
    <x v="24"/>
    <n v="9.1"/>
    <x v="4"/>
    <x v="0"/>
  </r>
  <r>
    <s v="Corn"/>
    <x v="2"/>
    <s v="Hired labor"/>
    <x v="12"/>
    <s v="dollars per planted acre"/>
    <s v="No specific size"/>
    <x v="4"/>
    <s v="United States"/>
    <x v="25"/>
    <n v="5.84"/>
    <x v="5"/>
    <x v="0"/>
  </r>
  <r>
    <s v="Corn"/>
    <x v="2"/>
    <s v="Hired labor"/>
    <x v="12"/>
    <s v="dollars per planted acre"/>
    <s v="No specific size"/>
    <x v="4"/>
    <s v="United States"/>
    <x v="26"/>
    <n v="6.28"/>
    <x v="5"/>
    <x v="0"/>
  </r>
  <r>
    <s v="Corn"/>
    <x v="2"/>
    <s v="Hired labor"/>
    <x v="12"/>
    <s v="dollars per planted acre"/>
    <s v="No specific size"/>
    <x v="5"/>
    <s v="United States"/>
    <x v="0"/>
    <n v="2.56"/>
    <x v="0"/>
    <x v="0"/>
  </r>
  <r>
    <s v="Corn"/>
    <x v="2"/>
    <s v="Hired labor"/>
    <x v="12"/>
    <s v="dollars per planted acre"/>
    <s v="No specific size"/>
    <x v="5"/>
    <s v="United States"/>
    <x v="1"/>
    <n v="2.59"/>
    <x v="0"/>
    <x v="0"/>
  </r>
  <r>
    <s v="Corn"/>
    <x v="2"/>
    <s v="Hired labor"/>
    <x v="12"/>
    <s v="dollars per planted acre"/>
    <s v="No specific size"/>
    <x v="5"/>
    <s v="United States"/>
    <x v="2"/>
    <n v="2.75"/>
    <x v="0"/>
    <x v="0"/>
  </r>
  <r>
    <s v="Corn"/>
    <x v="2"/>
    <s v="Hired labor"/>
    <x v="12"/>
    <s v="dollars per planted acre"/>
    <s v="No specific size"/>
    <x v="5"/>
    <s v="United States"/>
    <x v="3"/>
    <n v="2.92"/>
    <x v="0"/>
    <x v="0"/>
  </r>
  <r>
    <s v="Corn"/>
    <x v="2"/>
    <s v="Hired labor"/>
    <x v="12"/>
    <s v="dollars per planted acre"/>
    <s v="No specific size"/>
    <x v="5"/>
    <s v="United States"/>
    <x v="4"/>
    <n v="3"/>
    <x v="0"/>
    <x v="0"/>
  </r>
  <r>
    <s v="Corn"/>
    <x v="2"/>
    <s v="Hired labor"/>
    <x v="12"/>
    <s v="dollars per planted acre"/>
    <s v="No specific size"/>
    <x v="5"/>
    <s v="United States"/>
    <x v="5"/>
    <n v="3.86"/>
    <x v="1"/>
    <x v="0"/>
  </r>
  <r>
    <s v="Corn"/>
    <x v="2"/>
    <s v="Hired labor"/>
    <x v="12"/>
    <s v="dollars per planted acre"/>
    <s v="No specific size"/>
    <x v="5"/>
    <s v="United States"/>
    <x v="6"/>
    <n v="3.92"/>
    <x v="1"/>
    <x v="0"/>
  </r>
  <r>
    <s v="Corn"/>
    <x v="2"/>
    <s v="Hired labor"/>
    <x v="12"/>
    <s v="dollars per planted acre"/>
    <s v="No specific size"/>
    <x v="5"/>
    <s v="United States"/>
    <x v="7"/>
    <n v="4.22"/>
    <x v="1"/>
    <x v="0"/>
  </r>
  <r>
    <s v="Corn"/>
    <x v="2"/>
    <s v="Hired labor"/>
    <x v="12"/>
    <s v="dollars per planted acre"/>
    <s v="No specific size"/>
    <x v="5"/>
    <s v="United States"/>
    <x v="8"/>
    <n v="4.6399999999999997"/>
    <x v="1"/>
    <x v="0"/>
  </r>
  <r>
    <s v="Corn"/>
    <x v="2"/>
    <s v="Hired labor"/>
    <x v="12"/>
    <s v="dollars per planted acre"/>
    <s v="No specific size"/>
    <x v="5"/>
    <s v="United States"/>
    <x v="9"/>
    <n v="1.17"/>
    <x v="2"/>
    <x v="0"/>
  </r>
  <r>
    <s v="Corn"/>
    <x v="2"/>
    <s v="Hired labor"/>
    <x v="12"/>
    <s v="dollars per planted acre"/>
    <s v="No specific size"/>
    <x v="5"/>
    <s v="United States"/>
    <x v="10"/>
    <n v="1.21"/>
    <x v="2"/>
    <x v="0"/>
  </r>
  <r>
    <s v="Corn"/>
    <x v="2"/>
    <s v="Hired labor"/>
    <x v="12"/>
    <s v="dollars per planted acre"/>
    <s v="No specific size"/>
    <x v="5"/>
    <s v="United States"/>
    <x v="11"/>
    <n v="1.25"/>
    <x v="2"/>
    <x v="0"/>
  </r>
  <r>
    <s v="Corn"/>
    <x v="2"/>
    <s v="Hired labor"/>
    <x v="12"/>
    <s v="dollars per planted acre"/>
    <s v="No specific size"/>
    <x v="5"/>
    <s v="United States"/>
    <x v="12"/>
    <n v="1.29"/>
    <x v="2"/>
    <x v="0"/>
  </r>
  <r>
    <s v="Corn"/>
    <x v="2"/>
    <s v="Hired labor"/>
    <x v="12"/>
    <s v="dollars per planted acre"/>
    <s v="No specific size"/>
    <x v="5"/>
    <s v="United States"/>
    <x v="13"/>
    <n v="1.32"/>
    <x v="2"/>
    <x v="0"/>
  </r>
  <r>
    <s v="Corn"/>
    <x v="2"/>
    <s v="Hired labor"/>
    <x v="12"/>
    <s v="dollars per planted acre"/>
    <s v="No specific size"/>
    <x v="5"/>
    <s v="United States"/>
    <x v="14"/>
    <n v="2.34"/>
    <x v="3"/>
    <x v="0"/>
  </r>
  <r>
    <s v="Corn"/>
    <x v="2"/>
    <s v="Hired labor"/>
    <x v="12"/>
    <s v="dollars per planted acre"/>
    <s v="No specific size"/>
    <x v="5"/>
    <s v="United States"/>
    <x v="15"/>
    <n v="2.36"/>
    <x v="3"/>
    <x v="0"/>
  </r>
  <r>
    <s v="Corn"/>
    <x v="2"/>
    <s v="Hired labor"/>
    <x v="12"/>
    <s v="dollars per planted acre"/>
    <s v="No specific size"/>
    <x v="5"/>
    <s v="United States"/>
    <x v="16"/>
    <n v="2.4500000000000002"/>
    <x v="3"/>
    <x v="0"/>
  </r>
  <r>
    <s v="Corn"/>
    <x v="2"/>
    <s v="Hired labor"/>
    <x v="12"/>
    <s v="dollars per planted acre"/>
    <s v="No specific size"/>
    <x v="5"/>
    <s v="United States"/>
    <x v="17"/>
    <n v="2.52"/>
    <x v="3"/>
    <x v="0"/>
  </r>
  <r>
    <s v="Corn"/>
    <x v="2"/>
    <s v="Hired labor"/>
    <x v="12"/>
    <s v="dollars per planted acre"/>
    <s v="No specific size"/>
    <x v="5"/>
    <s v="United States"/>
    <x v="18"/>
    <n v="2.57"/>
    <x v="3"/>
    <x v="0"/>
  </r>
  <r>
    <s v="Corn"/>
    <x v="2"/>
    <s v="Hired labor"/>
    <x v="12"/>
    <s v="dollars per planted acre"/>
    <s v="No specific size"/>
    <x v="5"/>
    <s v="United States"/>
    <x v="19"/>
    <n v="2.66"/>
    <x v="3"/>
    <x v="0"/>
  </r>
  <r>
    <s v="Corn"/>
    <x v="2"/>
    <s v="Hired labor"/>
    <x v="12"/>
    <s v="dollars per planted acre"/>
    <s v="No specific size"/>
    <x v="5"/>
    <s v="United States"/>
    <x v="20"/>
    <n v="10.73"/>
    <x v="4"/>
    <x v="0"/>
  </r>
  <r>
    <s v="Corn"/>
    <x v="2"/>
    <s v="Hired labor"/>
    <x v="12"/>
    <s v="dollars per planted acre"/>
    <s v="No specific size"/>
    <x v="5"/>
    <s v="United States"/>
    <x v="21"/>
    <n v="11.03"/>
    <x v="4"/>
    <x v="0"/>
  </r>
  <r>
    <s v="Corn"/>
    <x v="2"/>
    <s v="Hired labor"/>
    <x v="12"/>
    <s v="dollars per planted acre"/>
    <s v="No specific size"/>
    <x v="5"/>
    <s v="United States"/>
    <x v="22"/>
    <n v="11.55"/>
    <x v="4"/>
    <x v="0"/>
  </r>
  <r>
    <s v="Corn"/>
    <x v="2"/>
    <s v="Hired labor"/>
    <x v="12"/>
    <s v="dollars per planted acre"/>
    <s v="No specific size"/>
    <x v="5"/>
    <s v="United States"/>
    <x v="23"/>
    <n v="12.89"/>
    <x v="4"/>
    <x v="0"/>
  </r>
  <r>
    <s v="Corn"/>
    <x v="2"/>
    <s v="Hired labor"/>
    <x v="12"/>
    <s v="dollars per planted acre"/>
    <s v="No specific size"/>
    <x v="5"/>
    <s v="United States"/>
    <x v="24"/>
    <n v="12.95"/>
    <x v="4"/>
    <x v="0"/>
  </r>
  <r>
    <s v="Corn"/>
    <x v="2"/>
    <s v="Hired labor"/>
    <x v="12"/>
    <s v="dollars per planted acre"/>
    <s v="No specific size"/>
    <x v="5"/>
    <s v="United States"/>
    <x v="25"/>
    <n v="1.82"/>
    <x v="5"/>
    <x v="0"/>
  </r>
  <r>
    <s v="Corn"/>
    <x v="2"/>
    <s v="Hired labor"/>
    <x v="12"/>
    <s v="dollars per planted acre"/>
    <s v="No specific size"/>
    <x v="5"/>
    <s v="United States"/>
    <x v="26"/>
    <n v="1.97"/>
    <x v="5"/>
    <x v="0"/>
  </r>
  <r>
    <s v="Corn"/>
    <x v="2"/>
    <s v="Hired labor"/>
    <x v="12"/>
    <s v="dollars per planted acre"/>
    <s v="No specific size"/>
    <x v="6"/>
    <s v="United States"/>
    <x v="0"/>
    <n v="9.44"/>
    <x v="0"/>
    <x v="0"/>
  </r>
  <r>
    <s v="Corn"/>
    <x v="2"/>
    <s v="Hired labor"/>
    <x v="12"/>
    <s v="dollars per planted acre"/>
    <s v="No specific size"/>
    <x v="6"/>
    <s v="United States"/>
    <x v="1"/>
    <n v="9.9499999999999993"/>
    <x v="0"/>
    <x v="0"/>
  </r>
  <r>
    <s v="Corn"/>
    <x v="2"/>
    <s v="Hired labor"/>
    <x v="12"/>
    <s v="dollars per planted acre"/>
    <s v="No specific size"/>
    <x v="6"/>
    <s v="United States"/>
    <x v="2"/>
    <n v="10.81"/>
    <x v="0"/>
    <x v="0"/>
  </r>
  <r>
    <s v="Corn"/>
    <x v="2"/>
    <s v="Hired labor"/>
    <x v="12"/>
    <s v="dollars per planted acre"/>
    <s v="No specific size"/>
    <x v="6"/>
    <s v="United States"/>
    <x v="3"/>
    <n v="11.31"/>
    <x v="0"/>
    <x v="0"/>
  </r>
  <r>
    <s v="Corn"/>
    <x v="2"/>
    <s v="Hired labor"/>
    <x v="12"/>
    <s v="dollars per planted acre"/>
    <s v="No specific size"/>
    <x v="6"/>
    <s v="United States"/>
    <x v="4"/>
    <n v="11.78"/>
    <x v="0"/>
    <x v="0"/>
  </r>
  <r>
    <s v="Corn"/>
    <x v="2"/>
    <s v="Hired labor"/>
    <x v="12"/>
    <s v="dollars per planted acre"/>
    <s v="No specific size"/>
    <x v="6"/>
    <s v="United States"/>
    <x v="5"/>
    <n v="6.11"/>
    <x v="1"/>
    <x v="0"/>
  </r>
  <r>
    <s v="Corn"/>
    <x v="2"/>
    <s v="Hired labor"/>
    <x v="12"/>
    <s v="dollars per planted acre"/>
    <s v="No specific size"/>
    <x v="6"/>
    <s v="United States"/>
    <x v="6"/>
    <n v="6.51"/>
    <x v="1"/>
    <x v="0"/>
  </r>
  <r>
    <s v="Corn"/>
    <x v="2"/>
    <s v="Hired labor"/>
    <x v="12"/>
    <s v="dollars per planted acre"/>
    <s v="No specific size"/>
    <x v="6"/>
    <s v="United States"/>
    <x v="7"/>
    <n v="6.73"/>
    <x v="1"/>
    <x v="0"/>
  </r>
  <r>
    <s v="Corn"/>
    <x v="2"/>
    <s v="Hired labor"/>
    <x v="12"/>
    <s v="dollars per planted acre"/>
    <s v="No specific size"/>
    <x v="6"/>
    <s v="United States"/>
    <x v="8"/>
    <n v="6.77"/>
    <x v="1"/>
    <x v="0"/>
  </r>
  <r>
    <s v="Corn"/>
    <x v="2"/>
    <s v="Hired labor"/>
    <x v="12"/>
    <s v="dollars per planted acre"/>
    <s v="No specific size"/>
    <x v="6"/>
    <s v="United States"/>
    <x v="9"/>
    <n v="6.11"/>
    <x v="2"/>
    <x v="0"/>
  </r>
  <r>
    <s v="Corn"/>
    <x v="2"/>
    <s v="Hired labor"/>
    <x v="12"/>
    <s v="dollars per planted acre"/>
    <s v="No specific size"/>
    <x v="6"/>
    <s v="United States"/>
    <x v="10"/>
    <n v="6.33"/>
    <x v="2"/>
    <x v="0"/>
  </r>
  <r>
    <s v="Corn"/>
    <x v="2"/>
    <s v="Hired labor"/>
    <x v="12"/>
    <s v="dollars per planted acre"/>
    <s v="No specific size"/>
    <x v="6"/>
    <s v="United States"/>
    <x v="11"/>
    <n v="6.55"/>
    <x v="2"/>
    <x v="0"/>
  </r>
  <r>
    <s v="Corn"/>
    <x v="2"/>
    <s v="Hired labor"/>
    <x v="12"/>
    <s v="dollars per planted acre"/>
    <s v="No specific size"/>
    <x v="6"/>
    <s v="United States"/>
    <x v="12"/>
    <n v="6.77"/>
    <x v="2"/>
    <x v="0"/>
  </r>
  <r>
    <s v="Corn"/>
    <x v="2"/>
    <s v="Hired labor"/>
    <x v="12"/>
    <s v="dollars per planted acre"/>
    <s v="No specific size"/>
    <x v="6"/>
    <s v="United States"/>
    <x v="13"/>
    <n v="6.92"/>
    <x v="2"/>
    <x v="0"/>
  </r>
  <r>
    <s v="Corn"/>
    <x v="2"/>
    <s v="Hired labor"/>
    <x v="12"/>
    <s v="dollars per planted acre"/>
    <s v="No specific size"/>
    <x v="6"/>
    <s v="United States"/>
    <x v="14"/>
    <n v="4.13"/>
    <x v="3"/>
    <x v="0"/>
  </r>
  <r>
    <s v="Corn"/>
    <x v="2"/>
    <s v="Hired labor"/>
    <x v="12"/>
    <s v="dollars per planted acre"/>
    <s v="No specific size"/>
    <x v="6"/>
    <s v="United States"/>
    <x v="15"/>
    <n v="4.17"/>
    <x v="3"/>
    <x v="0"/>
  </r>
  <r>
    <s v="Corn"/>
    <x v="2"/>
    <s v="Hired labor"/>
    <x v="12"/>
    <s v="dollars per planted acre"/>
    <s v="No specific size"/>
    <x v="6"/>
    <s v="United States"/>
    <x v="16"/>
    <n v="4.32"/>
    <x v="3"/>
    <x v="0"/>
  </r>
  <r>
    <s v="Corn"/>
    <x v="2"/>
    <s v="Hired labor"/>
    <x v="12"/>
    <s v="dollars per planted acre"/>
    <s v="No specific size"/>
    <x v="6"/>
    <s v="United States"/>
    <x v="17"/>
    <n v="4.45"/>
    <x v="3"/>
    <x v="0"/>
  </r>
  <r>
    <s v="Corn"/>
    <x v="2"/>
    <s v="Hired labor"/>
    <x v="12"/>
    <s v="dollars per planted acre"/>
    <s v="No specific size"/>
    <x v="6"/>
    <s v="United States"/>
    <x v="18"/>
    <n v="4.53"/>
    <x v="3"/>
    <x v="0"/>
  </r>
  <r>
    <s v="Corn"/>
    <x v="2"/>
    <s v="Hired labor"/>
    <x v="12"/>
    <s v="dollars per planted acre"/>
    <s v="No specific size"/>
    <x v="6"/>
    <s v="United States"/>
    <x v="19"/>
    <n v="4.6900000000000004"/>
    <x v="3"/>
    <x v="0"/>
  </r>
  <r>
    <s v="Corn"/>
    <x v="2"/>
    <s v="Hired labor"/>
    <x v="12"/>
    <s v="dollars per planted acre"/>
    <s v="No specific size"/>
    <x v="6"/>
    <s v="United States"/>
    <x v="20"/>
    <n v="10.86"/>
    <x v="4"/>
    <x v="0"/>
  </r>
  <r>
    <s v="Corn"/>
    <x v="2"/>
    <s v="Hired labor"/>
    <x v="12"/>
    <s v="dollars per planted acre"/>
    <s v="No specific size"/>
    <x v="6"/>
    <s v="United States"/>
    <x v="21"/>
    <n v="11.04"/>
    <x v="4"/>
    <x v="0"/>
  </r>
  <r>
    <s v="Corn"/>
    <x v="2"/>
    <s v="Hired labor"/>
    <x v="12"/>
    <s v="dollars per planted acre"/>
    <s v="No specific size"/>
    <x v="6"/>
    <s v="United States"/>
    <x v="22"/>
    <n v="11.76"/>
    <x v="4"/>
    <x v="0"/>
  </r>
  <r>
    <s v="Corn"/>
    <x v="2"/>
    <s v="Hired labor"/>
    <x v="12"/>
    <s v="dollars per planted acre"/>
    <s v="No specific size"/>
    <x v="6"/>
    <s v="United States"/>
    <x v="23"/>
    <n v="12.47"/>
    <x v="4"/>
    <x v="0"/>
  </r>
  <r>
    <s v="Corn"/>
    <x v="2"/>
    <s v="Hired labor"/>
    <x v="12"/>
    <s v="dollars per planted acre"/>
    <s v="No specific size"/>
    <x v="6"/>
    <s v="United States"/>
    <x v="24"/>
    <n v="12.98"/>
    <x v="4"/>
    <x v="0"/>
  </r>
  <r>
    <s v="Corn"/>
    <x v="2"/>
    <s v="Hired labor"/>
    <x v="12"/>
    <s v="dollars per planted acre"/>
    <s v="No specific size"/>
    <x v="6"/>
    <s v="United States"/>
    <x v="25"/>
    <n v="7.94"/>
    <x v="5"/>
    <x v="0"/>
  </r>
  <r>
    <s v="Corn"/>
    <x v="2"/>
    <s v="Hired labor"/>
    <x v="12"/>
    <s v="dollars per planted acre"/>
    <s v="No specific size"/>
    <x v="6"/>
    <s v="United States"/>
    <x v="26"/>
    <n v="8.51"/>
    <x v="5"/>
    <x v="0"/>
  </r>
  <r>
    <s v="Corn"/>
    <x v="2"/>
    <s v="Opportunity cost of unpaid labor"/>
    <x v="13"/>
    <s v="dollars per planted acre"/>
    <s v="No specific size"/>
    <x v="0"/>
    <s v="United States"/>
    <x v="0"/>
    <n v="28.99"/>
    <x v="0"/>
    <x v="0"/>
  </r>
  <r>
    <s v="Corn"/>
    <x v="2"/>
    <s v="Opportunity cost of unpaid labor"/>
    <x v="13"/>
    <s v="dollars per planted acre"/>
    <s v="No specific size"/>
    <x v="0"/>
    <s v="United States"/>
    <x v="1"/>
    <n v="29.89"/>
    <x v="0"/>
    <x v="0"/>
  </r>
  <r>
    <s v="Corn"/>
    <x v="2"/>
    <s v="Opportunity cost of unpaid labor"/>
    <x v="13"/>
    <s v="dollars per planted acre"/>
    <s v="No specific size"/>
    <x v="0"/>
    <s v="United States"/>
    <x v="2"/>
    <n v="30.63"/>
    <x v="0"/>
    <x v="0"/>
  </r>
  <r>
    <s v="Corn"/>
    <x v="2"/>
    <s v="Opportunity cost of unpaid labor"/>
    <x v="13"/>
    <s v="dollars per planted acre"/>
    <s v="No specific size"/>
    <x v="0"/>
    <s v="United States"/>
    <x v="3"/>
    <n v="31.43"/>
    <x v="0"/>
    <x v="0"/>
  </r>
  <r>
    <s v="Corn"/>
    <x v="2"/>
    <s v="Opportunity cost of unpaid labor"/>
    <x v="13"/>
    <s v="dollars per planted acre"/>
    <s v="No specific size"/>
    <x v="0"/>
    <s v="United States"/>
    <x v="4"/>
    <n v="32.21"/>
    <x v="0"/>
    <x v="0"/>
  </r>
  <r>
    <s v="Corn"/>
    <x v="2"/>
    <s v="Opportunity cost of unpaid labor"/>
    <x v="13"/>
    <s v="dollars per planted acre"/>
    <s v="No specific size"/>
    <x v="0"/>
    <s v="United States"/>
    <x v="5"/>
    <n v="24.96"/>
    <x v="1"/>
    <x v="0"/>
  </r>
  <r>
    <s v="Corn"/>
    <x v="2"/>
    <s v="Opportunity cost of unpaid labor"/>
    <x v="13"/>
    <s v="dollars per planted acre"/>
    <s v="No specific size"/>
    <x v="0"/>
    <s v="United States"/>
    <x v="6"/>
    <n v="25.74"/>
    <x v="1"/>
    <x v="0"/>
  </r>
  <r>
    <s v="Corn"/>
    <x v="2"/>
    <s v="Opportunity cost of unpaid labor"/>
    <x v="13"/>
    <s v="dollars per planted acre"/>
    <s v="No specific size"/>
    <x v="0"/>
    <s v="United States"/>
    <x v="7"/>
    <n v="26.53"/>
    <x v="1"/>
    <x v="0"/>
  </r>
  <r>
    <s v="Corn"/>
    <x v="2"/>
    <s v="Opportunity cost of unpaid labor"/>
    <x v="13"/>
    <s v="dollars per planted acre"/>
    <s v="No specific size"/>
    <x v="0"/>
    <s v="United States"/>
    <x v="8"/>
    <n v="26.98"/>
    <x v="1"/>
    <x v="0"/>
  </r>
  <r>
    <s v="Corn"/>
    <x v="2"/>
    <s v="Opportunity cost of unpaid labor"/>
    <x v="13"/>
    <s v="dollars per planted acre"/>
    <s v="No specific size"/>
    <x v="0"/>
    <s v="United States"/>
    <x v="9"/>
    <n v="22.02"/>
    <x v="2"/>
    <x v="0"/>
  </r>
  <r>
    <s v="Corn"/>
    <x v="2"/>
    <s v="Opportunity cost of unpaid labor"/>
    <x v="13"/>
    <s v="dollars per planted acre"/>
    <s v="No specific size"/>
    <x v="0"/>
    <s v="United States"/>
    <x v="10"/>
    <n v="23.56"/>
    <x v="2"/>
    <x v="0"/>
  </r>
  <r>
    <s v="Corn"/>
    <x v="2"/>
    <s v="Opportunity cost of unpaid labor"/>
    <x v="13"/>
    <s v="dollars per planted acre"/>
    <s v="No specific size"/>
    <x v="0"/>
    <s v="United States"/>
    <x v="11"/>
    <n v="24.34"/>
    <x v="2"/>
    <x v="0"/>
  </r>
  <r>
    <s v="Corn"/>
    <x v="2"/>
    <s v="Opportunity cost of unpaid labor"/>
    <x v="13"/>
    <s v="dollars per planted acre"/>
    <s v="No specific size"/>
    <x v="0"/>
    <s v="United States"/>
    <x v="12"/>
    <n v="25.12"/>
    <x v="2"/>
    <x v="0"/>
  </r>
  <r>
    <s v="Corn"/>
    <x v="2"/>
    <s v="Opportunity cost of unpaid labor"/>
    <x v="13"/>
    <s v="dollars per planted acre"/>
    <s v="No specific size"/>
    <x v="0"/>
    <s v="United States"/>
    <x v="13"/>
    <n v="25.67"/>
    <x v="2"/>
    <x v="0"/>
  </r>
  <r>
    <s v="Corn"/>
    <x v="2"/>
    <s v="Opportunity cost of unpaid labor"/>
    <x v="13"/>
    <s v="dollars per planted acre"/>
    <s v="No specific size"/>
    <x v="0"/>
    <s v="United States"/>
    <x v="14"/>
    <n v="22.54"/>
    <x v="3"/>
    <x v="0"/>
  </r>
  <r>
    <s v="Corn"/>
    <x v="2"/>
    <s v="Opportunity cost of unpaid labor"/>
    <x v="13"/>
    <s v="dollars per planted acre"/>
    <s v="No specific size"/>
    <x v="0"/>
    <s v="United States"/>
    <x v="15"/>
    <n v="22.77"/>
    <x v="3"/>
    <x v="0"/>
  </r>
  <r>
    <s v="Corn"/>
    <x v="2"/>
    <s v="Opportunity cost of unpaid labor"/>
    <x v="13"/>
    <s v="dollars per planted acre"/>
    <s v="No specific size"/>
    <x v="0"/>
    <s v="United States"/>
    <x v="16"/>
    <n v="23.65"/>
    <x v="3"/>
    <x v="0"/>
  </r>
  <r>
    <s v="Corn"/>
    <x v="2"/>
    <s v="Opportunity cost of unpaid labor"/>
    <x v="13"/>
    <s v="dollars per planted acre"/>
    <s v="No specific size"/>
    <x v="0"/>
    <s v="United States"/>
    <x v="17"/>
    <n v="24.4"/>
    <x v="3"/>
    <x v="0"/>
  </r>
  <r>
    <s v="Corn"/>
    <x v="2"/>
    <s v="Opportunity cost of unpaid labor"/>
    <x v="13"/>
    <s v="dollars per planted acre"/>
    <s v="No specific size"/>
    <x v="0"/>
    <s v="United States"/>
    <x v="18"/>
    <n v="24.75"/>
    <x v="3"/>
    <x v="0"/>
  </r>
  <r>
    <s v="Corn"/>
    <x v="2"/>
    <s v="Opportunity cost of unpaid labor"/>
    <x v="13"/>
    <s v="dollars per planted acre"/>
    <s v="No specific size"/>
    <x v="0"/>
    <s v="United States"/>
    <x v="19"/>
    <n v="25.63"/>
    <x v="3"/>
    <x v="0"/>
  </r>
  <r>
    <s v="Corn"/>
    <x v="2"/>
    <s v="Opportunity cost of unpaid labor"/>
    <x v="13"/>
    <s v="dollars per planted acre"/>
    <s v="No specific size"/>
    <x v="0"/>
    <s v="United States"/>
    <x v="20"/>
    <n v="25.76"/>
    <x v="4"/>
    <x v="0"/>
  </r>
  <r>
    <s v="Corn"/>
    <x v="2"/>
    <s v="Opportunity cost of unpaid labor"/>
    <x v="13"/>
    <s v="dollars per planted acre"/>
    <s v="No specific size"/>
    <x v="0"/>
    <s v="United States"/>
    <x v="21"/>
    <n v="26.4"/>
    <x v="4"/>
    <x v="0"/>
  </r>
  <r>
    <s v="Corn"/>
    <x v="2"/>
    <s v="Opportunity cost of unpaid labor"/>
    <x v="13"/>
    <s v="dollars per planted acre"/>
    <s v="No specific size"/>
    <x v="0"/>
    <s v="United States"/>
    <x v="22"/>
    <n v="28.12"/>
    <x v="4"/>
    <x v="0"/>
  </r>
  <r>
    <s v="Corn"/>
    <x v="2"/>
    <s v="Opportunity cost of unpaid labor"/>
    <x v="13"/>
    <s v="dollars per planted acre"/>
    <s v="No specific size"/>
    <x v="0"/>
    <s v="United States"/>
    <x v="23"/>
    <n v="29.68"/>
    <x v="4"/>
    <x v="0"/>
  </r>
  <r>
    <s v="Corn"/>
    <x v="2"/>
    <s v="Opportunity cost of unpaid labor"/>
    <x v="13"/>
    <s v="dollars per planted acre"/>
    <s v="No specific size"/>
    <x v="0"/>
    <s v="United States"/>
    <x v="24"/>
    <n v="31.01"/>
    <x v="4"/>
    <x v="0"/>
  </r>
  <r>
    <s v="Corn"/>
    <x v="2"/>
    <s v="Opportunity cost of unpaid labor"/>
    <x v="13"/>
    <s v="dollars per planted acre"/>
    <s v="No specific size"/>
    <x v="0"/>
    <s v="United States"/>
    <x v="25"/>
    <n v="26.44"/>
    <x v="5"/>
    <x v="0"/>
  </r>
  <r>
    <s v="Corn"/>
    <x v="2"/>
    <s v="Opportunity cost of unpaid labor"/>
    <x v="13"/>
    <s v="dollars per planted acre"/>
    <s v="No specific size"/>
    <x v="0"/>
    <s v="United States"/>
    <x v="26"/>
    <n v="28.47"/>
    <x v="5"/>
    <x v="0"/>
  </r>
  <r>
    <s v="Corn"/>
    <x v="2"/>
    <s v="Opportunity cost of unpaid labor"/>
    <x v="13"/>
    <s v="dollars per planted acre"/>
    <s v="No specific size"/>
    <x v="1"/>
    <s v="United States"/>
    <x v="0"/>
    <n v="28.49"/>
    <x v="0"/>
    <x v="0"/>
  </r>
  <r>
    <s v="Corn"/>
    <x v="2"/>
    <s v="Opportunity cost of unpaid labor"/>
    <x v="13"/>
    <s v="dollars per planted acre"/>
    <s v="No specific size"/>
    <x v="1"/>
    <s v="United States"/>
    <x v="1"/>
    <n v="29.29"/>
    <x v="0"/>
    <x v="0"/>
  </r>
  <r>
    <s v="Corn"/>
    <x v="2"/>
    <s v="Opportunity cost of unpaid labor"/>
    <x v="13"/>
    <s v="dollars per planted acre"/>
    <s v="No specific size"/>
    <x v="1"/>
    <s v="United States"/>
    <x v="2"/>
    <n v="30.14"/>
    <x v="0"/>
    <x v="0"/>
  </r>
  <r>
    <s v="Corn"/>
    <x v="2"/>
    <s v="Opportunity cost of unpaid labor"/>
    <x v="13"/>
    <s v="dollars per planted acre"/>
    <s v="No specific size"/>
    <x v="1"/>
    <s v="United States"/>
    <x v="3"/>
    <n v="30.92"/>
    <x v="0"/>
    <x v="0"/>
  </r>
  <r>
    <s v="Corn"/>
    <x v="2"/>
    <s v="Opportunity cost of unpaid labor"/>
    <x v="13"/>
    <s v="dollars per planted acre"/>
    <s v="No specific size"/>
    <x v="1"/>
    <s v="United States"/>
    <x v="4"/>
    <n v="31.8"/>
    <x v="0"/>
    <x v="0"/>
  </r>
  <r>
    <s v="Corn"/>
    <x v="2"/>
    <s v="Opportunity cost of unpaid labor"/>
    <x v="13"/>
    <s v="dollars per planted acre"/>
    <s v="No specific size"/>
    <x v="1"/>
    <s v="United States"/>
    <x v="5"/>
    <n v="22.2"/>
    <x v="1"/>
    <x v="0"/>
  </r>
  <r>
    <s v="Corn"/>
    <x v="2"/>
    <s v="Opportunity cost of unpaid labor"/>
    <x v="13"/>
    <s v="dollars per planted acre"/>
    <s v="No specific size"/>
    <x v="1"/>
    <s v="United States"/>
    <x v="6"/>
    <n v="23.03"/>
    <x v="1"/>
    <x v="0"/>
  </r>
  <r>
    <s v="Corn"/>
    <x v="2"/>
    <s v="Opportunity cost of unpaid labor"/>
    <x v="13"/>
    <s v="dollars per planted acre"/>
    <s v="No specific size"/>
    <x v="1"/>
    <s v="United States"/>
    <x v="7"/>
    <n v="23.79"/>
    <x v="1"/>
    <x v="0"/>
  </r>
  <r>
    <s v="Corn"/>
    <x v="2"/>
    <s v="Opportunity cost of unpaid labor"/>
    <x v="13"/>
    <s v="dollars per planted acre"/>
    <s v="No specific size"/>
    <x v="1"/>
    <s v="United States"/>
    <x v="8"/>
    <n v="24.28"/>
    <x v="1"/>
    <x v="0"/>
  </r>
  <r>
    <s v="Corn"/>
    <x v="2"/>
    <s v="Opportunity cost of unpaid labor"/>
    <x v="13"/>
    <s v="dollars per planted acre"/>
    <s v="No specific size"/>
    <x v="1"/>
    <s v="United States"/>
    <x v="9"/>
    <n v="19.8"/>
    <x v="2"/>
    <x v="0"/>
  </r>
  <r>
    <s v="Corn"/>
    <x v="2"/>
    <s v="Opportunity cost of unpaid labor"/>
    <x v="13"/>
    <s v="dollars per planted acre"/>
    <s v="No specific size"/>
    <x v="1"/>
    <s v="United States"/>
    <x v="10"/>
    <n v="20.52"/>
    <x v="2"/>
    <x v="0"/>
  </r>
  <r>
    <s v="Corn"/>
    <x v="2"/>
    <s v="Opportunity cost of unpaid labor"/>
    <x v="13"/>
    <s v="dollars per planted acre"/>
    <s v="No specific size"/>
    <x v="1"/>
    <s v="United States"/>
    <x v="11"/>
    <n v="21.24"/>
    <x v="2"/>
    <x v="0"/>
  </r>
  <r>
    <s v="Corn"/>
    <x v="2"/>
    <s v="Opportunity cost of unpaid labor"/>
    <x v="13"/>
    <s v="dollars per planted acre"/>
    <s v="No specific size"/>
    <x v="1"/>
    <s v="United States"/>
    <x v="12"/>
    <n v="21.96"/>
    <x v="2"/>
    <x v="0"/>
  </r>
  <r>
    <s v="Corn"/>
    <x v="2"/>
    <s v="Opportunity cost of unpaid labor"/>
    <x v="13"/>
    <s v="dollars per planted acre"/>
    <s v="No specific size"/>
    <x v="1"/>
    <s v="United States"/>
    <x v="13"/>
    <n v="22.44"/>
    <x v="2"/>
    <x v="0"/>
  </r>
  <r>
    <s v="Corn"/>
    <x v="2"/>
    <s v="Opportunity cost of unpaid labor"/>
    <x v="13"/>
    <s v="dollars per planted acre"/>
    <s v="No specific size"/>
    <x v="1"/>
    <s v="United States"/>
    <x v="14"/>
    <n v="20.21"/>
    <x v="3"/>
    <x v="0"/>
  </r>
  <r>
    <s v="Corn"/>
    <x v="2"/>
    <s v="Opportunity cost of unpaid labor"/>
    <x v="13"/>
    <s v="dollars per planted acre"/>
    <s v="No specific size"/>
    <x v="1"/>
    <s v="United States"/>
    <x v="15"/>
    <n v="20.420000000000002"/>
    <x v="3"/>
    <x v="0"/>
  </r>
  <r>
    <s v="Corn"/>
    <x v="2"/>
    <s v="Opportunity cost of unpaid labor"/>
    <x v="13"/>
    <s v="dollars per planted acre"/>
    <s v="No specific size"/>
    <x v="1"/>
    <s v="United States"/>
    <x v="16"/>
    <n v="21.15"/>
    <x v="3"/>
    <x v="0"/>
  </r>
  <r>
    <s v="Corn"/>
    <x v="2"/>
    <s v="Opportunity cost of unpaid labor"/>
    <x v="13"/>
    <s v="dollars per planted acre"/>
    <s v="No specific size"/>
    <x v="1"/>
    <s v="United States"/>
    <x v="17"/>
    <n v="21.76"/>
    <x v="3"/>
    <x v="0"/>
  </r>
  <r>
    <s v="Corn"/>
    <x v="2"/>
    <s v="Opportunity cost of unpaid labor"/>
    <x v="13"/>
    <s v="dollars per planted acre"/>
    <s v="No specific size"/>
    <x v="1"/>
    <s v="United States"/>
    <x v="18"/>
    <n v="22.17"/>
    <x v="3"/>
    <x v="0"/>
  </r>
  <r>
    <s v="Corn"/>
    <x v="2"/>
    <s v="Opportunity cost of unpaid labor"/>
    <x v="13"/>
    <s v="dollars per planted acre"/>
    <s v="No specific size"/>
    <x v="1"/>
    <s v="United States"/>
    <x v="19"/>
    <n v="22.97"/>
    <x v="3"/>
    <x v="0"/>
  </r>
  <r>
    <s v="Corn"/>
    <x v="2"/>
    <s v="Opportunity cost of unpaid labor"/>
    <x v="13"/>
    <s v="dollars per planted acre"/>
    <s v="No specific size"/>
    <x v="1"/>
    <s v="United States"/>
    <x v="20"/>
    <n v="23.87"/>
    <x v="4"/>
    <x v="0"/>
  </r>
  <r>
    <s v="Corn"/>
    <x v="2"/>
    <s v="Opportunity cost of unpaid labor"/>
    <x v="13"/>
    <s v="dollars per planted acre"/>
    <s v="No specific size"/>
    <x v="1"/>
    <s v="United States"/>
    <x v="21"/>
    <n v="24.53"/>
    <x v="4"/>
    <x v="0"/>
  </r>
  <r>
    <s v="Corn"/>
    <x v="2"/>
    <s v="Opportunity cost of unpaid labor"/>
    <x v="13"/>
    <s v="dollars per planted acre"/>
    <s v="No specific size"/>
    <x v="1"/>
    <s v="United States"/>
    <x v="22"/>
    <n v="26.05"/>
    <x v="4"/>
    <x v="0"/>
  </r>
  <r>
    <s v="Corn"/>
    <x v="2"/>
    <s v="Opportunity cost of unpaid labor"/>
    <x v="13"/>
    <s v="dollars per planted acre"/>
    <s v="No specific size"/>
    <x v="1"/>
    <s v="United States"/>
    <x v="23"/>
    <n v="27.42"/>
    <x v="4"/>
    <x v="0"/>
  </r>
  <r>
    <s v="Corn"/>
    <x v="2"/>
    <s v="Opportunity cost of unpaid labor"/>
    <x v="13"/>
    <s v="dollars per planted acre"/>
    <s v="No specific size"/>
    <x v="1"/>
    <s v="United States"/>
    <x v="24"/>
    <n v="28.51"/>
    <x v="4"/>
    <x v="0"/>
  </r>
  <r>
    <s v="Corn"/>
    <x v="2"/>
    <s v="Opportunity cost of unpaid labor"/>
    <x v="13"/>
    <s v="dollars per planted acre"/>
    <s v="No specific size"/>
    <x v="1"/>
    <s v="United States"/>
    <x v="25"/>
    <n v="26.82"/>
    <x v="5"/>
    <x v="0"/>
  </r>
  <r>
    <s v="Corn"/>
    <x v="2"/>
    <s v="Opportunity cost of unpaid labor"/>
    <x v="13"/>
    <s v="dollars per planted acre"/>
    <s v="No specific size"/>
    <x v="1"/>
    <s v="United States"/>
    <x v="26"/>
    <n v="28.76"/>
    <x v="5"/>
    <x v="0"/>
  </r>
  <r>
    <s v="Corn"/>
    <x v="2"/>
    <s v="Opportunity cost of unpaid labor"/>
    <x v="13"/>
    <s v="dollars per planted acre"/>
    <s v="No specific size"/>
    <x v="2"/>
    <s v="United States"/>
    <x v="0"/>
    <n v="34.29"/>
    <x v="0"/>
    <x v="0"/>
  </r>
  <r>
    <s v="Corn"/>
    <x v="2"/>
    <s v="Opportunity cost of unpaid labor"/>
    <x v="13"/>
    <s v="dollars per planted acre"/>
    <s v="No specific size"/>
    <x v="2"/>
    <s v="United States"/>
    <x v="1"/>
    <n v="35.869999999999997"/>
    <x v="0"/>
    <x v="0"/>
  </r>
  <r>
    <s v="Corn"/>
    <x v="2"/>
    <s v="Opportunity cost of unpaid labor"/>
    <x v="13"/>
    <s v="dollars per planted acre"/>
    <s v="No specific size"/>
    <x v="2"/>
    <s v="United States"/>
    <x v="2"/>
    <n v="36.81"/>
    <x v="0"/>
    <x v="0"/>
  </r>
  <r>
    <s v="Corn"/>
    <x v="2"/>
    <s v="Opportunity cost of unpaid labor"/>
    <x v="13"/>
    <s v="dollars per planted acre"/>
    <s v="No specific size"/>
    <x v="2"/>
    <s v="United States"/>
    <x v="3"/>
    <n v="37.94"/>
    <x v="0"/>
    <x v="0"/>
  </r>
  <r>
    <s v="Corn"/>
    <x v="2"/>
    <s v="Opportunity cost of unpaid labor"/>
    <x v="13"/>
    <s v="dollars per planted acre"/>
    <s v="No specific size"/>
    <x v="2"/>
    <s v="United States"/>
    <x v="4"/>
    <n v="39.270000000000003"/>
    <x v="0"/>
    <x v="0"/>
  </r>
  <r>
    <s v="Corn"/>
    <x v="2"/>
    <s v="Opportunity cost of unpaid labor"/>
    <x v="13"/>
    <s v="dollars per planted acre"/>
    <s v="No specific size"/>
    <x v="2"/>
    <s v="United States"/>
    <x v="5"/>
    <n v="34.54"/>
    <x v="1"/>
    <x v="0"/>
  </r>
  <r>
    <s v="Corn"/>
    <x v="2"/>
    <s v="Opportunity cost of unpaid labor"/>
    <x v="13"/>
    <s v="dollars per planted acre"/>
    <s v="No specific size"/>
    <x v="2"/>
    <s v="United States"/>
    <x v="6"/>
    <n v="34.17"/>
    <x v="1"/>
    <x v="0"/>
  </r>
  <r>
    <s v="Corn"/>
    <x v="2"/>
    <s v="Opportunity cost of unpaid labor"/>
    <x v="13"/>
    <s v="dollars per planted acre"/>
    <s v="No specific size"/>
    <x v="2"/>
    <s v="United States"/>
    <x v="7"/>
    <n v="34.799999999999997"/>
    <x v="1"/>
    <x v="0"/>
  </r>
  <r>
    <s v="Corn"/>
    <x v="2"/>
    <s v="Opportunity cost of unpaid labor"/>
    <x v="13"/>
    <s v="dollars per planted acre"/>
    <s v="No specific size"/>
    <x v="2"/>
    <s v="United States"/>
    <x v="8"/>
    <n v="35.36"/>
    <x v="1"/>
    <x v="0"/>
  </r>
  <r>
    <s v="Corn"/>
    <x v="2"/>
    <s v="Opportunity cost of unpaid labor"/>
    <x v="13"/>
    <s v="dollars per planted acre"/>
    <s v="No specific size"/>
    <x v="2"/>
    <s v="United States"/>
    <x v="9"/>
    <n v="31.78"/>
    <x v="2"/>
    <x v="0"/>
  </r>
  <r>
    <s v="Corn"/>
    <x v="2"/>
    <s v="Opportunity cost of unpaid labor"/>
    <x v="13"/>
    <s v="dollars per planted acre"/>
    <s v="No specific size"/>
    <x v="2"/>
    <s v="United States"/>
    <x v="10"/>
    <n v="32.94"/>
    <x v="2"/>
    <x v="0"/>
  </r>
  <r>
    <s v="Corn"/>
    <x v="2"/>
    <s v="Opportunity cost of unpaid labor"/>
    <x v="13"/>
    <s v="dollars per planted acre"/>
    <s v="No specific size"/>
    <x v="2"/>
    <s v="United States"/>
    <x v="11"/>
    <n v="34.1"/>
    <x v="2"/>
    <x v="0"/>
  </r>
  <r>
    <s v="Corn"/>
    <x v="2"/>
    <s v="Opportunity cost of unpaid labor"/>
    <x v="13"/>
    <s v="dollars per planted acre"/>
    <s v="No specific size"/>
    <x v="2"/>
    <s v="United States"/>
    <x v="12"/>
    <n v="35.26"/>
    <x v="2"/>
    <x v="0"/>
  </r>
  <r>
    <s v="Corn"/>
    <x v="2"/>
    <s v="Opportunity cost of unpaid labor"/>
    <x v="13"/>
    <s v="dollars per planted acre"/>
    <s v="No specific size"/>
    <x v="2"/>
    <s v="United States"/>
    <x v="13"/>
    <n v="36.03"/>
    <x v="2"/>
    <x v="0"/>
  </r>
  <r>
    <s v="Corn"/>
    <x v="2"/>
    <s v="Opportunity cost of unpaid labor"/>
    <x v="13"/>
    <s v="dollars per planted acre"/>
    <s v="No specific size"/>
    <x v="2"/>
    <s v="United States"/>
    <x v="14"/>
    <n v="29.98"/>
    <x v="3"/>
    <x v="0"/>
  </r>
  <r>
    <s v="Corn"/>
    <x v="2"/>
    <s v="Opportunity cost of unpaid labor"/>
    <x v="13"/>
    <s v="dollars per planted acre"/>
    <s v="No specific size"/>
    <x v="2"/>
    <s v="United States"/>
    <x v="15"/>
    <n v="30.3"/>
    <x v="3"/>
    <x v="0"/>
  </r>
  <r>
    <s v="Corn"/>
    <x v="2"/>
    <s v="Opportunity cost of unpaid labor"/>
    <x v="13"/>
    <s v="dollars per planted acre"/>
    <s v="No specific size"/>
    <x v="2"/>
    <s v="United States"/>
    <x v="16"/>
    <n v="31.37"/>
    <x v="3"/>
    <x v="0"/>
  </r>
  <r>
    <s v="Corn"/>
    <x v="2"/>
    <s v="Opportunity cost of unpaid labor"/>
    <x v="13"/>
    <s v="dollars per planted acre"/>
    <s v="No specific size"/>
    <x v="2"/>
    <s v="United States"/>
    <x v="17"/>
    <n v="32.28"/>
    <x v="3"/>
    <x v="0"/>
  </r>
  <r>
    <s v="Corn"/>
    <x v="2"/>
    <s v="Opportunity cost of unpaid labor"/>
    <x v="13"/>
    <s v="dollars per planted acre"/>
    <s v="No specific size"/>
    <x v="2"/>
    <s v="United States"/>
    <x v="18"/>
    <n v="32.89"/>
    <x v="3"/>
    <x v="0"/>
  </r>
  <r>
    <s v="Corn"/>
    <x v="2"/>
    <s v="Opportunity cost of unpaid labor"/>
    <x v="13"/>
    <s v="dollars per planted acre"/>
    <s v="No specific size"/>
    <x v="2"/>
    <s v="United States"/>
    <x v="19"/>
    <n v="34.08"/>
    <x v="3"/>
    <x v="0"/>
  </r>
  <r>
    <s v="Corn"/>
    <x v="2"/>
    <s v="Opportunity cost of unpaid labor"/>
    <x v="13"/>
    <s v="dollars per planted acre"/>
    <s v="No specific size"/>
    <x v="2"/>
    <s v="United States"/>
    <x v="20"/>
    <n v="33.21"/>
    <x v="4"/>
    <x v="0"/>
  </r>
  <r>
    <s v="Corn"/>
    <x v="2"/>
    <s v="Opportunity cost of unpaid labor"/>
    <x v="13"/>
    <s v="dollars per planted acre"/>
    <s v="No specific size"/>
    <x v="2"/>
    <s v="United States"/>
    <x v="21"/>
    <n v="34.08"/>
    <x v="4"/>
    <x v="0"/>
  </r>
  <r>
    <s v="Corn"/>
    <x v="2"/>
    <s v="Opportunity cost of unpaid labor"/>
    <x v="13"/>
    <s v="dollars per planted acre"/>
    <s v="No specific size"/>
    <x v="2"/>
    <s v="United States"/>
    <x v="22"/>
    <n v="36.159999999999997"/>
    <x v="4"/>
    <x v="0"/>
  </r>
  <r>
    <s v="Corn"/>
    <x v="2"/>
    <s v="Opportunity cost of unpaid labor"/>
    <x v="13"/>
    <s v="dollars per planted acre"/>
    <s v="No specific size"/>
    <x v="2"/>
    <s v="United States"/>
    <x v="23"/>
    <n v="38.380000000000003"/>
    <x v="4"/>
    <x v="0"/>
  </r>
  <r>
    <s v="Corn"/>
    <x v="2"/>
    <s v="Opportunity cost of unpaid labor"/>
    <x v="13"/>
    <s v="dollars per planted acre"/>
    <s v="No specific size"/>
    <x v="2"/>
    <s v="United States"/>
    <x v="24"/>
    <n v="39.53"/>
    <x v="4"/>
    <x v="0"/>
  </r>
  <r>
    <s v="Corn"/>
    <x v="2"/>
    <s v="Opportunity cost of unpaid labor"/>
    <x v="13"/>
    <s v="dollars per planted acre"/>
    <s v="No specific size"/>
    <x v="2"/>
    <s v="United States"/>
    <x v="25"/>
    <n v="30.4"/>
    <x v="5"/>
    <x v="0"/>
  </r>
  <r>
    <s v="Corn"/>
    <x v="2"/>
    <s v="Opportunity cost of unpaid labor"/>
    <x v="13"/>
    <s v="dollars per planted acre"/>
    <s v="No specific size"/>
    <x v="2"/>
    <s v="United States"/>
    <x v="26"/>
    <n v="32.630000000000003"/>
    <x v="5"/>
    <x v="0"/>
  </r>
  <r>
    <s v="Corn"/>
    <x v="2"/>
    <s v="Opportunity cost of unpaid labor"/>
    <x v="13"/>
    <s v="dollars per planted acre"/>
    <s v="No specific size"/>
    <x v="3"/>
    <s v="United States"/>
    <x v="0"/>
    <n v="21.45"/>
    <x v="0"/>
    <x v="0"/>
  </r>
  <r>
    <s v="Corn"/>
    <x v="2"/>
    <s v="Opportunity cost of unpaid labor"/>
    <x v="13"/>
    <s v="dollars per planted acre"/>
    <s v="No specific size"/>
    <x v="3"/>
    <s v="United States"/>
    <x v="1"/>
    <n v="22.77"/>
    <x v="0"/>
    <x v="0"/>
  </r>
  <r>
    <s v="Corn"/>
    <x v="2"/>
    <s v="Opportunity cost of unpaid labor"/>
    <x v="13"/>
    <s v="dollars per planted acre"/>
    <s v="No specific size"/>
    <x v="3"/>
    <s v="United States"/>
    <x v="2"/>
    <n v="23.1"/>
    <x v="0"/>
    <x v="0"/>
  </r>
  <r>
    <s v="Corn"/>
    <x v="2"/>
    <s v="Opportunity cost of unpaid labor"/>
    <x v="13"/>
    <s v="dollars per planted acre"/>
    <s v="No specific size"/>
    <x v="3"/>
    <s v="United States"/>
    <x v="3"/>
    <n v="24.09"/>
    <x v="0"/>
    <x v="0"/>
  </r>
  <r>
    <s v="Corn"/>
    <x v="2"/>
    <s v="Opportunity cost of unpaid labor"/>
    <x v="13"/>
    <s v="dollars per planted acre"/>
    <s v="No specific size"/>
    <x v="3"/>
    <s v="United States"/>
    <x v="4"/>
    <n v="23.87"/>
    <x v="0"/>
    <x v="0"/>
  </r>
  <r>
    <s v="Corn"/>
    <x v="2"/>
    <s v="Opportunity cost of unpaid labor"/>
    <x v="13"/>
    <s v="dollars per planted acre"/>
    <s v="No specific size"/>
    <x v="3"/>
    <s v="United States"/>
    <x v="5"/>
    <n v="21.08"/>
    <x v="1"/>
    <x v="0"/>
  </r>
  <r>
    <s v="Corn"/>
    <x v="2"/>
    <s v="Opportunity cost of unpaid labor"/>
    <x v="13"/>
    <s v="dollars per planted acre"/>
    <s v="No specific size"/>
    <x v="3"/>
    <s v="United States"/>
    <x v="6"/>
    <n v="21.75"/>
    <x v="1"/>
    <x v="0"/>
  </r>
  <r>
    <s v="Corn"/>
    <x v="2"/>
    <s v="Opportunity cost of unpaid labor"/>
    <x v="13"/>
    <s v="dollars per planted acre"/>
    <s v="No specific size"/>
    <x v="3"/>
    <s v="United States"/>
    <x v="7"/>
    <n v="22.62"/>
    <x v="1"/>
    <x v="0"/>
  </r>
  <r>
    <s v="Corn"/>
    <x v="2"/>
    <s v="Opportunity cost of unpaid labor"/>
    <x v="13"/>
    <s v="dollars per planted acre"/>
    <s v="No specific size"/>
    <x v="3"/>
    <s v="United States"/>
    <x v="8"/>
    <n v="23"/>
    <x v="1"/>
    <x v="0"/>
  </r>
  <r>
    <s v="Corn"/>
    <x v="2"/>
    <s v="Opportunity cost of unpaid labor"/>
    <x v="13"/>
    <s v="dollars per planted acre"/>
    <s v="No specific size"/>
    <x v="3"/>
    <s v="United States"/>
    <x v="9"/>
    <n v="21.29"/>
    <x v="2"/>
    <x v="0"/>
  </r>
  <r>
    <s v="Corn"/>
    <x v="2"/>
    <s v="Opportunity cost of unpaid labor"/>
    <x v="13"/>
    <s v="dollars per planted acre"/>
    <s v="No specific size"/>
    <x v="3"/>
    <s v="United States"/>
    <x v="10"/>
    <n v="22.06"/>
    <x v="2"/>
    <x v="0"/>
  </r>
  <r>
    <s v="Corn"/>
    <x v="2"/>
    <s v="Opportunity cost of unpaid labor"/>
    <x v="13"/>
    <s v="dollars per planted acre"/>
    <s v="No specific size"/>
    <x v="3"/>
    <s v="United States"/>
    <x v="11"/>
    <n v="22.83"/>
    <x v="2"/>
    <x v="0"/>
  </r>
  <r>
    <s v="Corn"/>
    <x v="2"/>
    <s v="Opportunity cost of unpaid labor"/>
    <x v="13"/>
    <s v="dollars per planted acre"/>
    <s v="No specific size"/>
    <x v="3"/>
    <s v="United States"/>
    <x v="12"/>
    <n v="23.6"/>
    <x v="2"/>
    <x v="0"/>
  </r>
  <r>
    <s v="Corn"/>
    <x v="2"/>
    <s v="Opportunity cost of unpaid labor"/>
    <x v="13"/>
    <s v="dollars per planted acre"/>
    <s v="No specific size"/>
    <x v="3"/>
    <s v="United States"/>
    <x v="13"/>
    <n v="24.12"/>
    <x v="2"/>
    <x v="0"/>
  </r>
  <r>
    <s v="Corn"/>
    <x v="2"/>
    <s v="Opportunity cost of unpaid labor"/>
    <x v="13"/>
    <s v="dollars per planted acre"/>
    <s v="No specific size"/>
    <x v="3"/>
    <s v="United States"/>
    <x v="14"/>
    <n v="26.59"/>
    <x v="3"/>
    <x v="0"/>
  </r>
  <r>
    <s v="Corn"/>
    <x v="2"/>
    <s v="Opportunity cost of unpaid labor"/>
    <x v="13"/>
    <s v="dollars per planted acre"/>
    <s v="No specific size"/>
    <x v="3"/>
    <s v="United States"/>
    <x v="15"/>
    <n v="26.87"/>
    <x v="3"/>
    <x v="0"/>
  </r>
  <r>
    <s v="Corn"/>
    <x v="2"/>
    <s v="Opportunity cost of unpaid labor"/>
    <x v="13"/>
    <s v="dollars per planted acre"/>
    <s v="No specific size"/>
    <x v="3"/>
    <s v="United States"/>
    <x v="16"/>
    <n v="27.82"/>
    <x v="3"/>
    <x v="0"/>
  </r>
  <r>
    <s v="Corn"/>
    <x v="2"/>
    <s v="Opportunity cost of unpaid labor"/>
    <x v="13"/>
    <s v="dollars per planted acre"/>
    <s v="No specific size"/>
    <x v="3"/>
    <s v="United States"/>
    <x v="17"/>
    <n v="28.63"/>
    <x v="3"/>
    <x v="0"/>
  </r>
  <r>
    <s v="Corn"/>
    <x v="2"/>
    <s v="Opportunity cost of unpaid labor"/>
    <x v="13"/>
    <s v="dollars per planted acre"/>
    <s v="No specific size"/>
    <x v="3"/>
    <s v="United States"/>
    <x v="18"/>
    <n v="29.17"/>
    <x v="3"/>
    <x v="0"/>
  </r>
  <r>
    <s v="Corn"/>
    <x v="2"/>
    <s v="Opportunity cost of unpaid labor"/>
    <x v="13"/>
    <s v="dollars per planted acre"/>
    <s v="No specific size"/>
    <x v="3"/>
    <s v="United States"/>
    <x v="19"/>
    <n v="30.23"/>
    <x v="3"/>
    <x v="0"/>
  </r>
  <r>
    <s v="Corn"/>
    <x v="2"/>
    <s v="Opportunity cost of unpaid labor"/>
    <x v="13"/>
    <s v="dollars per planted acre"/>
    <s v="No specific size"/>
    <x v="3"/>
    <s v="United States"/>
    <x v="20"/>
    <n v="19.350000000000001"/>
    <x v="4"/>
    <x v="0"/>
  </r>
  <r>
    <s v="Corn"/>
    <x v="2"/>
    <s v="Opportunity cost of unpaid labor"/>
    <x v="13"/>
    <s v="dollars per planted acre"/>
    <s v="No specific size"/>
    <x v="3"/>
    <s v="United States"/>
    <x v="21"/>
    <n v="20.09"/>
    <x v="4"/>
    <x v="0"/>
  </r>
  <r>
    <s v="Corn"/>
    <x v="2"/>
    <s v="Opportunity cost of unpaid labor"/>
    <x v="13"/>
    <s v="dollars per planted acre"/>
    <s v="No specific size"/>
    <x v="3"/>
    <s v="United States"/>
    <x v="22"/>
    <n v="21.59"/>
    <x v="4"/>
    <x v="0"/>
  </r>
  <r>
    <s v="Corn"/>
    <x v="2"/>
    <s v="Opportunity cost of unpaid labor"/>
    <x v="13"/>
    <s v="dollars per planted acre"/>
    <s v="No specific size"/>
    <x v="3"/>
    <s v="United States"/>
    <x v="23"/>
    <n v="23.18"/>
    <x v="4"/>
    <x v="0"/>
  </r>
  <r>
    <s v="Corn"/>
    <x v="2"/>
    <s v="Opportunity cost of unpaid labor"/>
    <x v="13"/>
    <s v="dollars per planted acre"/>
    <s v="No specific size"/>
    <x v="3"/>
    <s v="United States"/>
    <x v="24"/>
    <n v="24.62"/>
    <x v="4"/>
    <x v="0"/>
  </r>
  <r>
    <s v="Corn"/>
    <x v="2"/>
    <s v="Opportunity cost of unpaid labor"/>
    <x v="13"/>
    <s v="dollars per planted acre"/>
    <s v="No specific size"/>
    <x v="3"/>
    <s v="United States"/>
    <x v="25"/>
    <n v="22.31"/>
    <x v="5"/>
    <x v="0"/>
  </r>
  <r>
    <s v="Corn"/>
    <x v="2"/>
    <s v="Opportunity cost of unpaid labor"/>
    <x v="13"/>
    <s v="dollars per planted acre"/>
    <s v="No specific size"/>
    <x v="3"/>
    <s v="United States"/>
    <x v="26"/>
    <n v="25.12"/>
    <x v="5"/>
    <x v="0"/>
  </r>
  <r>
    <s v="Corn"/>
    <x v="2"/>
    <s v="Opportunity cost of unpaid labor"/>
    <x v="13"/>
    <s v="dollars per planted acre"/>
    <s v="No specific size"/>
    <x v="4"/>
    <s v="United States"/>
    <x v="0"/>
    <n v="22.9"/>
    <x v="0"/>
    <x v="0"/>
  </r>
  <r>
    <s v="Corn"/>
    <x v="2"/>
    <s v="Opportunity cost of unpaid labor"/>
    <x v="13"/>
    <s v="dollars per planted acre"/>
    <s v="No specific size"/>
    <x v="4"/>
    <s v="United States"/>
    <x v="1"/>
    <n v="23.64"/>
    <x v="0"/>
    <x v="0"/>
  </r>
  <r>
    <s v="Corn"/>
    <x v="2"/>
    <s v="Opportunity cost of unpaid labor"/>
    <x v="13"/>
    <s v="dollars per planted acre"/>
    <s v="No specific size"/>
    <x v="4"/>
    <s v="United States"/>
    <x v="2"/>
    <n v="24.21"/>
    <x v="0"/>
    <x v="0"/>
  </r>
  <r>
    <s v="Corn"/>
    <x v="2"/>
    <s v="Opportunity cost of unpaid labor"/>
    <x v="13"/>
    <s v="dollars per planted acre"/>
    <s v="No specific size"/>
    <x v="4"/>
    <s v="United States"/>
    <x v="3"/>
    <n v="24.67"/>
    <x v="0"/>
    <x v="0"/>
  </r>
  <r>
    <s v="Corn"/>
    <x v="2"/>
    <s v="Opportunity cost of unpaid labor"/>
    <x v="13"/>
    <s v="dollars per planted acre"/>
    <s v="No specific size"/>
    <x v="4"/>
    <s v="United States"/>
    <x v="4"/>
    <n v="25.05"/>
    <x v="0"/>
    <x v="0"/>
  </r>
  <r>
    <s v="Corn"/>
    <x v="2"/>
    <s v="Opportunity cost of unpaid labor"/>
    <x v="13"/>
    <s v="dollars per planted acre"/>
    <s v="No specific size"/>
    <x v="4"/>
    <s v="United States"/>
    <x v="5"/>
    <n v="29.44"/>
    <x v="1"/>
    <x v="0"/>
  </r>
  <r>
    <s v="Corn"/>
    <x v="2"/>
    <s v="Opportunity cost of unpaid labor"/>
    <x v="13"/>
    <s v="dollars per planted acre"/>
    <s v="No specific size"/>
    <x v="4"/>
    <s v="United States"/>
    <x v="6"/>
    <n v="31.2"/>
    <x v="1"/>
    <x v="0"/>
  </r>
  <r>
    <s v="Corn"/>
    <x v="2"/>
    <s v="Opportunity cost of unpaid labor"/>
    <x v="13"/>
    <s v="dollars per planted acre"/>
    <s v="No specific size"/>
    <x v="4"/>
    <s v="United States"/>
    <x v="7"/>
    <n v="32.74"/>
    <x v="1"/>
    <x v="0"/>
  </r>
  <r>
    <s v="Corn"/>
    <x v="2"/>
    <s v="Opportunity cost of unpaid labor"/>
    <x v="13"/>
    <s v="dollars per planted acre"/>
    <s v="No specific size"/>
    <x v="4"/>
    <s v="United States"/>
    <x v="8"/>
    <n v="33.19"/>
    <x v="1"/>
    <x v="0"/>
  </r>
  <r>
    <s v="Corn"/>
    <x v="2"/>
    <s v="Opportunity cost of unpaid labor"/>
    <x v="13"/>
    <s v="dollars per planted acre"/>
    <s v="No specific size"/>
    <x v="4"/>
    <s v="United States"/>
    <x v="9"/>
    <n v="24.24"/>
    <x v="2"/>
    <x v="0"/>
  </r>
  <r>
    <s v="Corn"/>
    <x v="2"/>
    <s v="Opportunity cost of unpaid labor"/>
    <x v="13"/>
    <s v="dollars per planted acre"/>
    <s v="No specific size"/>
    <x v="4"/>
    <s v="United States"/>
    <x v="10"/>
    <n v="25.12"/>
    <x v="2"/>
    <x v="0"/>
  </r>
  <r>
    <s v="Corn"/>
    <x v="2"/>
    <s v="Opportunity cost of unpaid labor"/>
    <x v="13"/>
    <s v="dollars per planted acre"/>
    <s v="No specific size"/>
    <x v="4"/>
    <s v="United States"/>
    <x v="11"/>
    <n v="25.12"/>
    <x v="2"/>
    <x v="0"/>
  </r>
  <r>
    <s v="Corn"/>
    <x v="2"/>
    <s v="Opportunity cost of unpaid labor"/>
    <x v="13"/>
    <s v="dollars per planted acre"/>
    <s v="No specific size"/>
    <x v="4"/>
    <s v="United States"/>
    <x v="12"/>
    <n v="25.97"/>
    <x v="2"/>
    <x v="0"/>
  </r>
  <r>
    <s v="Corn"/>
    <x v="2"/>
    <s v="Opportunity cost of unpaid labor"/>
    <x v="13"/>
    <s v="dollars per planted acre"/>
    <s v="No specific size"/>
    <x v="4"/>
    <s v="United States"/>
    <x v="13"/>
    <n v="26.54"/>
    <x v="2"/>
    <x v="0"/>
  </r>
  <r>
    <s v="Corn"/>
    <x v="2"/>
    <s v="Opportunity cost of unpaid labor"/>
    <x v="13"/>
    <s v="dollars per planted acre"/>
    <s v="No specific size"/>
    <x v="4"/>
    <s v="United States"/>
    <x v="14"/>
    <n v="24.37"/>
    <x v="3"/>
    <x v="0"/>
  </r>
  <r>
    <s v="Corn"/>
    <x v="2"/>
    <s v="Opportunity cost of unpaid labor"/>
    <x v="13"/>
    <s v="dollars per planted acre"/>
    <s v="No specific size"/>
    <x v="4"/>
    <s v="United States"/>
    <x v="15"/>
    <n v="24.63"/>
    <x v="3"/>
    <x v="0"/>
  </r>
  <r>
    <s v="Corn"/>
    <x v="2"/>
    <s v="Opportunity cost of unpaid labor"/>
    <x v="13"/>
    <s v="dollars per planted acre"/>
    <s v="No specific size"/>
    <x v="4"/>
    <s v="United States"/>
    <x v="16"/>
    <n v="25.5"/>
    <x v="3"/>
    <x v="0"/>
  </r>
  <r>
    <s v="Corn"/>
    <x v="2"/>
    <s v="Opportunity cost of unpaid labor"/>
    <x v="13"/>
    <s v="dollars per planted acre"/>
    <s v="No specific size"/>
    <x v="4"/>
    <s v="United States"/>
    <x v="17"/>
    <n v="26.24"/>
    <x v="3"/>
    <x v="0"/>
  </r>
  <r>
    <s v="Corn"/>
    <x v="2"/>
    <s v="Opportunity cost of unpaid labor"/>
    <x v="13"/>
    <s v="dollars per planted acre"/>
    <s v="No specific size"/>
    <x v="4"/>
    <s v="United States"/>
    <x v="18"/>
    <n v="26.74"/>
    <x v="3"/>
    <x v="0"/>
  </r>
  <r>
    <s v="Corn"/>
    <x v="2"/>
    <s v="Opportunity cost of unpaid labor"/>
    <x v="13"/>
    <s v="dollars per planted acre"/>
    <s v="No specific size"/>
    <x v="4"/>
    <s v="United States"/>
    <x v="19"/>
    <n v="27.7"/>
    <x v="3"/>
    <x v="0"/>
  </r>
  <r>
    <s v="Corn"/>
    <x v="2"/>
    <s v="Opportunity cost of unpaid labor"/>
    <x v="13"/>
    <s v="dollars per planted acre"/>
    <s v="No specific size"/>
    <x v="4"/>
    <s v="United States"/>
    <x v="20"/>
    <n v="29.84"/>
    <x v="4"/>
    <x v="0"/>
  </r>
  <r>
    <s v="Corn"/>
    <x v="2"/>
    <s v="Opportunity cost of unpaid labor"/>
    <x v="13"/>
    <s v="dollars per planted acre"/>
    <s v="No specific size"/>
    <x v="4"/>
    <s v="United States"/>
    <x v="21"/>
    <n v="30.29"/>
    <x v="4"/>
    <x v="0"/>
  </r>
  <r>
    <s v="Corn"/>
    <x v="2"/>
    <s v="Opportunity cost of unpaid labor"/>
    <x v="13"/>
    <s v="dollars per planted acre"/>
    <s v="No specific size"/>
    <x v="4"/>
    <s v="United States"/>
    <x v="22"/>
    <n v="32.32"/>
    <x v="4"/>
    <x v="0"/>
  </r>
  <r>
    <s v="Corn"/>
    <x v="2"/>
    <s v="Opportunity cost of unpaid labor"/>
    <x v="13"/>
    <s v="dollars per planted acre"/>
    <s v="No specific size"/>
    <x v="4"/>
    <s v="United States"/>
    <x v="23"/>
    <n v="33.4"/>
    <x v="4"/>
    <x v="0"/>
  </r>
  <r>
    <s v="Corn"/>
    <x v="2"/>
    <s v="Opportunity cost of unpaid labor"/>
    <x v="13"/>
    <s v="dollars per planted acre"/>
    <s v="No specific size"/>
    <x v="4"/>
    <s v="United States"/>
    <x v="24"/>
    <n v="35.15"/>
    <x v="4"/>
    <x v="0"/>
  </r>
  <r>
    <s v="Corn"/>
    <x v="2"/>
    <s v="Opportunity cost of unpaid labor"/>
    <x v="13"/>
    <s v="dollars per planted acre"/>
    <s v="No specific size"/>
    <x v="4"/>
    <s v="United States"/>
    <x v="25"/>
    <n v="20.87"/>
    <x v="5"/>
    <x v="0"/>
  </r>
  <r>
    <s v="Corn"/>
    <x v="2"/>
    <s v="Opportunity cost of unpaid labor"/>
    <x v="13"/>
    <s v="dollars per planted acre"/>
    <s v="No specific size"/>
    <x v="4"/>
    <s v="United States"/>
    <x v="26"/>
    <n v="22.48"/>
    <x v="5"/>
    <x v="0"/>
  </r>
  <r>
    <s v="Corn"/>
    <x v="2"/>
    <s v="Opportunity cost of unpaid labor"/>
    <x v="13"/>
    <s v="dollars per planted acre"/>
    <s v="No specific size"/>
    <x v="5"/>
    <s v="United States"/>
    <x v="0"/>
    <n v="53.17"/>
    <x v="0"/>
    <x v="0"/>
  </r>
  <r>
    <s v="Corn"/>
    <x v="2"/>
    <s v="Opportunity cost of unpaid labor"/>
    <x v="13"/>
    <s v="dollars per planted acre"/>
    <s v="No specific size"/>
    <x v="5"/>
    <s v="United States"/>
    <x v="1"/>
    <n v="55.19"/>
    <x v="0"/>
    <x v="0"/>
  </r>
  <r>
    <s v="Corn"/>
    <x v="2"/>
    <s v="Opportunity cost of unpaid labor"/>
    <x v="13"/>
    <s v="dollars per planted acre"/>
    <s v="No specific size"/>
    <x v="5"/>
    <s v="United States"/>
    <x v="2"/>
    <n v="57.54"/>
    <x v="0"/>
    <x v="0"/>
  </r>
  <r>
    <s v="Corn"/>
    <x v="2"/>
    <s v="Opportunity cost of unpaid labor"/>
    <x v="13"/>
    <s v="dollars per planted acre"/>
    <s v="No specific size"/>
    <x v="5"/>
    <s v="United States"/>
    <x v="3"/>
    <n v="59.44"/>
    <x v="0"/>
    <x v="0"/>
  </r>
  <r>
    <s v="Corn"/>
    <x v="2"/>
    <s v="Opportunity cost of unpaid labor"/>
    <x v="13"/>
    <s v="dollars per planted acre"/>
    <s v="No specific size"/>
    <x v="5"/>
    <s v="United States"/>
    <x v="4"/>
    <n v="61.51"/>
    <x v="0"/>
    <x v="0"/>
  </r>
  <r>
    <s v="Corn"/>
    <x v="2"/>
    <s v="Opportunity cost of unpaid labor"/>
    <x v="13"/>
    <s v="dollars per planted acre"/>
    <s v="No specific size"/>
    <x v="5"/>
    <s v="United States"/>
    <x v="5"/>
    <n v="46.72"/>
    <x v="1"/>
    <x v="0"/>
  </r>
  <r>
    <s v="Corn"/>
    <x v="2"/>
    <s v="Opportunity cost of unpaid labor"/>
    <x v="13"/>
    <s v="dollars per planted acre"/>
    <s v="No specific size"/>
    <x v="5"/>
    <s v="United States"/>
    <x v="6"/>
    <n v="47.54"/>
    <x v="1"/>
    <x v="0"/>
  </r>
  <r>
    <s v="Corn"/>
    <x v="2"/>
    <s v="Opportunity cost of unpaid labor"/>
    <x v="13"/>
    <s v="dollars per planted acre"/>
    <s v="No specific size"/>
    <x v="5"/>
    <s v="United States"/>
    <x v="7"/>
    <n v="48.46"/>
    <x v="1"/>
    <x v="0"/>
  </r>
  <r>
    <s v="Corn"/>
    <x v="2"/>
    <s v="Opportunity cost of unpaid labor"/>
    <x v="13"/>
    <s v="dollars per planted acre"/>
    <s v="No specific size"/>
    <x v="5"/>
    <s v="United States"/>
    <x v="8"/>
    <n v="49.63"/>
    <x v="1"/>
    <x v="0"/>
  </r>
  <r>
    <s v="Corn"/>
    <x v="2"/>
    <s v="Opportunity cost of unpaid labor"/>
    <x v="13"/>
    <s v="dollars per planted acre"/>
    <s v="No specific size"/>
    <x v="5"/>
    <s v="United States"/>
    <x v="9"/>
    <n v="37.75"/>
    <x v="2"/>
    <x v="0"/>
  </r>
  <r>
    <s v="Corn"/>
    <x v="2"/>
    <s v="Opportunity cost of unpaid labor"/>
    <x v="13"/>
    <s v="dollars per planted acre"/>
    <s v="No specific size"/>
    <x v="5"/>
    <s v="United States"/>
    <x v="10"/>
    <n v="39.119999999999997"/>
    <x v="2"/>
    <x v="0"/>
  </r>
  <r>
    <s v="Corn"/>
    <x v="2"/>
    <s v="Opportunity cost of unpaid labor"/>
    <x v="13"/>
    <s v="dollars per planted acre"/>
    <s v="No specific size"/>
    <x v="5"/>
    <s v="United States"/>
    <x v="11"/>
    <n v="40.49"/>
    <x v="2"/>
    <x v="0"/>
  </r>
  <r>
    <s v="Corn"/>
    <x v="2"/>
    <s v="Opportunity cost of unpaid labor"/>
    <x v="13"/>
    <s v="dollars per planted acre"/>
    <s v="No specific size"/>
    <x v="5"/>
    <s v="United States"/>
    <x v="12"/>
    <n v="41.86"/>
    <x v="2"/>
    <x v="0"/>
  </r>
  <r>
    <s v="Corn"/>
    <x v="2"/>
    <s v="Opportunity cost of unpaid labor"/>
    <x v="13"/>
    <s v="dollars per planted acre"/>
    <s v="No specific size"/>
    <x v="5"/>
    <s v="United States"/>
    <x v="13"/>
    <n v="42.77"/>
    <x v="2"/>
    <x v="0"/>
  </r>
  <r>
    <s v="Corn"/>
    <x v="2"/>
    <s v="Opportunity cost of unpaid labor"/>
    <x v="13"/>
    <s v="dollars per planted acre"/>
    <s v="No specific size"/>
    <x v="5"/>
    <s v="United States"/>
    <x v="14"/>
    <n v="33.799999999999997"/>
    <x v="3"/>
    <x v="0"/>
  </r>
  <r>
    <s v="Corn"/>
    <x v="2"/>
    <s v="Opportunity cost of unpaid labor"/>
    <x v="13"/>
    <s v="dollars per planted acre"/>
    <s v="No specific size"/>
    <x v="5"/>
    <s v="United States"/>
    <x v="15"/>
    <n v="34.159999999999997"/>
    <x v="3"/>
    <x v="0"/>
  </r>
  <r>
    <s v="Corn"/>
    <x v="2"/>
    <s v="Opportunity cost of unpaid labor"/>
    <x v="13"/>
    <s v="dollars per planted acre"/>
    <s v="No specific size"/>
    <x v="5"/>
    <s v="United States"/>
    <x v="16"/>
    <n v="35.369999999999997"/>
    <x v="3"/>
    <x v="0"/>
  </r>
  <r>
    <s v="Corn"/>
    <x v="2"/>
    <s v="Opportunity cost of unpaid labor"/>
    <x v="13"/>
    <s v="dollars per planted acre"/>
    <s v="No specific size"/>
    <x v="5"/>
    <s v="United States"/>
    <x v="17"/>
    <n v="36.4"/>
    <x v="3"/>
    <x v="0"/>
  </r>
  <r>
    <s v="Corn"/>
    <x v="2"/>
    <s v="Opportunity cost of unpaid labor"/>
    <x v="13"/>
    <s v="dollars per planted acre"/>
    <s v="No specific size"/>
    <x v="5"/>
    <s v="United States"/>
    <x v="18"/>
    <n v="37.08"/>
    <x v="3"/>
    <x v="0"/>
  </r>
  <r>
    <s v="Corn"/>
    <x v="2"/>
    <s v="Opportunity cost of unpaid labor"/>
    <x v="13"/>
    <s v="dollars per planted acre"/>
    <s v="No specific size"/>
    <x v="5"/>
    <s v="United States"/>
    <x v="19"/>
    <n v="38.42"/>
    <x v="3"/>
    <x v="0"/>
  </r>
  <r>
    <s v="Corn"/>
    <x v="2"/>
    <s v="Opportunity cost of unpaid labor"/>
    <x v="13"/>
    <s v="dollars per planted acre"/>
    <s v="No specific size"/>
    <x v="5"/>
    <s v="United States"/>
    <x v="20"/>
    <n v="30.1"/>
    <x v="4"/>
    <x v="0"/>
  </r>
  <r>
    <s v="Corn"/>
    <x v="2"/>
    <s v="Opportunity cost of unpaid labor"/>
    <x v="13"/>
    <s v="dollars per planted acre"/>
    <s v="No specific size"/>
    <x v="5"/>
    <s v="United States"/>
    <x v="21"/>
    <n v="30.72"/>
    <x v="4"/>
    <x v="0"/>
  </r>
  <r>
    <s v="Corn"/>
    <x v="2"/>
    <s v="Opportunity cost of unpaid labor"/>
    <x v="13"/>
    <s v="dollars per planted acre"/>
    <s v="No specific size"/>
    <x v="5"/>
    <s v="United States"/>
    <x v="22"/>
    <n v="32.61"/>
    <x v="4"/>
    <x v="0"/>
  </r>
  <r>
    <s v="Corn"/>
    <x v="2"/>
    <s v="Opportunity cost of unpaid labor"/>
    <x v="13"/>
    <s v="dollars per planted acre"/>
    <s v="No specific size"/>
    <x v="5"/>
    <s v="United States"/>
    <x v="23"/>
    <n v="34.869999999999997"/>
    <x v="4"/>
    <x v="0"/>
  </r>
  <r>
    <s v="Corn"/>
    <x v="2"/>
    <s v="Opportunity cost of unpaid labor"/>
    <x v="13"/>
    <s v="dollars per planted acre"/>
    <s v="No specific size"/>
    <x v="5"/>
    <s v="United States"/>
    <x v="24"/>
    <n v="35.840000000000003"/>
    <x v="4"/>
    <x v="0"/>
  </r>
  <r>
    <s v="Corn"/>
    <x v="2"/>
    <s v="Opportunity cost of unpaid labor"/>
    <x v="13"/>
    <s v="dollars per planted acre"/>
    <s v="No specific size"/>
    <x v="5"/>
    <s v="United States"/>
    <x v="25"/>
    <n v="41.23"/>
    <x v="5"/>
    <x v="0"/>
  </r>
  <r>
    <s v="Corn"/>
    <x v="2"/>
    <s v="Opportunity cost of unpaid labor"/>
    <x v="13"/>
    <s v="dollars per planted acre"/>
    <s v="No specific size"/>
    <x v="5"/>
    <s v="United States"/>
    <x v="26"/>
    <n v="43.93"/>
    <x v="5"/>
    <x v="0"/>
  </r>
  <r>
    <s v="Corn"/>
    <x v="2"/>
    <s v="Opportunity cost of unpaid labor"/>
    <x v="13"/>
    <s v="dollars per planted acre"/>
    <s v="No specific size"/>
    <x v="6"/>
    <s v="United States"/>
    <x v="0"/>
    <n v="48.41"/>
    <x v="0"/>
    <x v="0"/>
  </r>
  <r>
    <s v="Corn"/>
    <x v="2"/>
    <s v="Opportunity cost of unpaid labor"/>
    <x v="13"/>
    <s v="dollars per planted acre"/>
    <s v="No specific size"/>
    <x v="6"/>
    <s v="United States"/>
    <x v="1"/>
    <n v="50.24"/>
    <x v="0"/>
    <x v="0"/>
  </r>
  <r>
    <s v="Corn"/>
    <x v="2"/>
    <s v="Opportunity cost of unpaid labor"/>
    <x v="13"/>
    <s v="dollars per planted acre"/>
    <s v="No specific size"/>
    <x v="6"/>
    <s v="United States"/>
    <x v="2"/>
    <n v="52.28"/>
    <x v="0"/>
    <x v="0"/>
  </r>
  <r>
    <s v="Corn"/>
    <x v="2"/>
    <s v="Opportunity cost of unpaid labor"/>
    <x v="13"/>
    <s v="dollars per planted acre"/>
    <s v="No specific size"/>
    <x v="6"/>
    <s v="United States"/>
    <x v="3"/>
    <n v="53.71"/>
    <x v="0"/>
    <x v="0"/>
  </r>
  <r>
    <s v="Corn"/>
    <x v="2"/>
    <s v="Opportunity cost of unpaid labor"/>
    <x v="13"/>
    <s v="dollars per planted acre"/>
    <s v="No specific size"/>
    <x v="6"/>
    <s v="United States"/>
    <x v="4"/>
    <n v="55.45"/>
    <x v="0"/>
    <x v="0"/>
  </r>
  <r>
    <s v="Corn"/>
    <x v="2"/>
    <s v="Opportunity cost of unpaid labor"/>
    <x v="13"/>
    <s v="dollars per planted acre"/>
    <s v="No specific size"/>
    <x v="6"/>
    <s v="United States"/>
    <x v="5"/>
    <n v="33.81"/>
    <x v="1"/>
    <x v="0"/>
  </r>
  <r>
    <s v="Corn"/>
    <x v="2"/>
    <s v="Opportunity cost of unpaid labor"/>
    <x v="13"/>
    <s v="dollars per planted acre"/>
    <s v="No specific size"/>
    <x v="6"/>
    <s v="United States"/>
    <x v="6"/>
    <n v="33.94"/>
    <x v="1"/>
    <x v="0"/>
  </r>
  <r>
    <s v="Corn"/>
    <x v="2"/>
    <s v="Opportunity cost of unpaid labor"/>
    <x v="13"/>
    <s v="dollars per planted acre"/>
    <s v="No specific size"/>
    <x v="6"/>
    <s v="United States"/>
    <x v="7"/>
    <n v="35.15"/>
    <x v="1"/>
    <x v="0"/>
  </r>
  <r>
    <s v="Corn"/>
    <x v="2"/>
    <s v="Opportunity cost of unpaid labor"/>
    <x v="13"/>
    <s v="dollars per planted acre"/>
    <s v="No specific size"/>
    <x v="6"/>
    <s v="United States"/>
    <x v="8"/>
    <n v="36.43"/>
    <x v="1"/>
    <x v="0"/>
  </r>
  <r>
    <s v="Corn"/>
    <x v="2"/>
    <s v="Opportunity cost of unpaid labor"/>
    <x v="13"/>
    <s v="dollars per planted acre"/>
    <s v="No specific size"/>
    <x v="6"/>
    <s v="United States"/>
    <x v="9"/>
    <n v="24.69"/>
    <x v="2"/>
    <x v="0"/>
  </r>
  <r>
    <s v="Corn"/>
    <x v="2"/>
    <s v="Opportunity cost of unpaid labor"/>
    <x v="13"/>
    <s v="dollars per planted acre"/>
    <s v="No specific size"/>
    <x v="6"/>
    <s v="United States"/>
    <x v="10"/>
    <n v="25.59"/>
    <x v="2"/>
    <x v="0"/>
  </r>
  <r>
    <s v="Corn"/>
    <x v="2"/>
    <s v="Opportunity cost of unpaid labor"/>
    <x v="13"/>
    <s v="dollars per planted acre"/>
    <s v="No specific size"/>
    <x v="6"/>
    <s v="United States"/>
    <x v="11"/>
    <n v="26.49"/>
    <x v="2"/>
    <x v="0"/>
  </r>
  <r>
    <s v="Corn"/>
    <x v="2"/>
    <s v="Opportunity cost of unpaid labor"/>
    <x v="13"/>
    <s v="dollars per planted acre"/>
    <s v="No specific size"/>
    <x v="6"/>
    <s v="United States"/>
    <x v="12"/>
    <n v="27.39"/>
    <x v="2"/>
    <x v="0"/>
  </r>
  <r>
    <s v="Corn"/>
    <x v="2"/>
    <s v="Opportunity cost of unpaid labor"/>
    <x v="13"/>
    <s v="dollars per planted acre"/>
    <s v="No specific size"/>
    <x v="6"/>
    <s v="United States"/>
    <x v="13"/>
    <n v="27.99"/>
    <x v="2"/>
    <x v="0"/>
  </r>
  <r>
    <s v="Corn"/>
    <x v="2"/>
    <s v="Opportunity cost of unpaid labor"/>
    <x v="13"/>
    <s v="dollars per planted acre"/>
    <s v="No specific size"/>
    <x v="6"/>
    <s v="United States"/>
    <x v="14"/>
    <n v="32.46"/>
    <x v="3"/>
    <x v="0"/>
  </r>
  <r>
    <s v="Corn"/>
    <x v="2"/>
    <s v="Opportunity cost of unpaid labor"/>
    <x v="13"/>
    <s v="dollars per planted acre"/>
    <s v="No specific size"/>
    <x v="6"/>
    <s v="United States"/>
    <x v="15"/>
    <n v="32.799999999999997"/>
    <x v="3"/>
    <x v="0"/>
  </r>
  <r>
    <s v="Corn"/>
    <x v="2"/>
    <s v="Opportunity cost of unpaid labor"/>
    <x v="13"/>
    <s v="dollars per planted acre"/>
    <s v="No specific size"/>
    <x v="6"/>
    <s v="United States"/>
    <x v="16"/>
    <n v="33.96"/>
    <x v="3"/>
    <x v="0"/>
  </r>
  <r>
    <s v="Corn"/>
    <x v="2"/>
    <s v="Opportunity cost of unpaid labor"/>
    <x v="13"/>
    <s v="dollars per planted acre"/>
    <s v="No specific size"/>
    <x v="6"/>
    <s v="United States"/>
    <x v="17"/>
    <n v="34.950000000000003"/>
    <x v="3"/>
    <x v="0"/>
  </r>
  <r>
    <s v="Corn"/>
    <x v="2"/>
    <s v="Opportunity cost of unpaid labor"/>
    <x v="13"/>
    <s v="dollars per planted acre"/>
    <s v="No specific size"/>
    <x v="6"/>
    <s v="United States"/>
    <x v="18"/>
    <n v="35.61"/>
    <x v="3"/>
    <x v="0"/>
  </r>
  <r>
    <s v="Corn"/>
    <x v="2"/>
    <s v="Opportunity cost of unpaid labor"/>
    <x v="13"/>
    <s v="dollars per planted acre"/>
    <s v="No specific size"/>
    <x v="6"/>
    <s v="United States"/>
    <x v="19"/>
    <n v="36.9"/>
    <x v="3"/>
    <x v="0"/>
  </r>
  <r>
    <s v="Corn"/>
    <x v="2"/>
    <s v="Opportunity cost of unpaid labor"/>
    <x v="13"/>
    <s v="dollars per planted acre"/>
    <s v="No specific size"/>
    <x v="6"/>
    <s v="United States"/>
    <x v="20"/>
    <n v="33.01"/>
    <x v="4"/>
    <x v="0"/>
  </r>
  <r>
    <s v="Corn"/>
    <x v="2"/>
    <s v="Opportunity cost of unpaid labor"/>
    <x v="13"/>
    <s v="dollars per planted acre"/>
    <s v="No specific size"/>
    <x v="6"/>
    <s v="United States"/>
    <x v="21"/>
    <n v="33.869999999999997"/>
    <x v="4"/>
    <x v="0"/>
  </r>
  <r>
    <s v="Corn"/>
    <x v="2"/>
    <s v="Opportunity cost of unpaid labor"/>
    <x v="13"/>
    <s v="dollars per planted acre"/>
    <s v="No specific size"/>
    <x v="6"/>
    <s v="United States"/>
    <x v="22"/>
    <n v="35.94"/>
    <x v="4"/>
    <x v="0"/>
  </r>
  <r>
    <s v="Corn"/>
    <x v="2"/>
    <s v="Opportunity cost of unpaid labor"/>
    <x v="13"/>
    <s v="dollars per planted acre"/>
    <s v="No specific size"/>
    <x v="6"/>
    <s v="United States"/>
    <x v="23"/>
    <n v="37.93"/>
    <x v="4"/>
    <x v="0"/>
  </r>
  <r>
    <s v="Corn"/>
    <x v="2"/>
    <s v="Opportunity cost of unpaid labor"/>
    <x v="13"/>
    <s v="dollars per planted acre"/>
    <s v="No specific size"/>
    <x v="6"/>
    <s v="United States"/>
    <x v="24"/>
    <n v="39.369999999999997"/>
    <x v="4"/>
    <x v="0"/>
  </r>
  <r>
    <s v="Corn"/>
    <x v="2"/>
    <s v="Opportunity cost of unpaid labor"/>
    <x v="13"/>
    <s v="dollars per planted acre"/>
    <s v="No specific size"/>
    <x v="6"/>
    <s v="United States"/>
    <x v="25"/>
    <n v="58.96"/>
    <x v="5"/>
    <x v="0"/>
  </r>
  <r>
    <s v="Corn"/>
    <x v="2"/>
    <s v="Opportunity cost of unpaid labor"/>
    <x v="13"/>
    <s v="dollars per planted acre"/>
    <s v="No specific size"/>
    <x v="6"/>
    <s v="United States"/>
    <x v="26"/>
    <n v="63.22"/>
    <x v="5"/>
    <x v="0"/>
  </r>
  <r>
    <s v="Corn"/>
    <x v="2"/>
    <s v="Capital recovery of machinery and equipment"/>
    <x v="14"/>
    <s v="dollars per planted acre"/>
    <s v="No specific size"/>
    <x v="0"/>
    <s v="United States"/>
    <x v="0"/>
    <n v="63.02"/>
    <x v="0"/>
    <x v="0"/>
  </r>
  <r>
    <s v="Corn"/>
    <x v="2"/>
    <s v="Capital recovery of machinery and equipment"/>
    <x v="14"/>
    <s v="dollars per planted acre"/>
    <s v="No specific size"/>
    <x v="0"/>
    <s v="United States"/>
    <x v="1"/>
    <n v="64.5"/>
    <x v="0"/>
    <x v="0"/>
  </r>
  <r>
    <s v="Corn"/>
    <x v="2"/>
    <s v="Capital recovery of machinery and equipment"/>
    <x v="14"/>
    <s v="dollars per planted acre"/>
    <s v="No specific size"/>
    <x v="0"/>
    <s v="United States"/>
    <x v="2"/>
    <n v="66.459999999999994"/>
    <x v="0"/>
    <x v="0"/>
  </r>
  <r>
    <s v="Corn"/>
    <x v="2"/>
    <s v="Capital recovery of machinery and equipment"/>
    <x v="14"/>
    <s v="dollars per planted acre"/>
    <s v="No specific size"/>
    <x v="0"/>
    <s v="United States"/>
    <x v="3"/>
    <n v="68.489999999999995"/>
    <x v="0"/>
    <x v="0"/>
  </r>
  <r>
    <s v="Corn"/>
    <x v="2"/>
    <s v="Capital recovery of machinery and equipment"/>
    <x v="14"/>
    <s v="dollars per planted acre"/>
    <s v="No specific size"/>
    <x v="0"/>
    <s v="United States"/>
    <x v="4"/>
    <n v="70.16"/>
    <x v="0"/>
    <x v="0"/>
  </r>
  <r>
    <s v="Corn"/>
    <x v="2"/>
    <s v="Capital recovery of machinery and equipment"/>
    <x v="14"/>
    <s v="dollars per planted acre"/>
    <s v="No specific size"/>
    <x v="0"/>
    <s v="United States"/>
    <x v="5"/>
    <n v="54.69"/>
    <x v="1"/>
    <x v="0"/>
  </r>
  <r>
    <s v="Corn"/>
    <x v="2"/>
    <s v="Capital recovery of machinery and equipment"/>
    <x v="14"/>
    <s v="dollars per planted acre"/>
    <s v="No specific size"/>
    <x v="0"/>
    <s v="United States"/>
    <x v="6"/>
    <n v="55.26"/>
    <x v="1"/>
    <x v="0"/>
  </r>
  <r>
    <s v="Corn"/>
    <x v="2"/>
    <s v="Capital recovery of machinery and equipment"/>
    <x v="14"/>
    <s v="dollars per planted acre"/>
    <s v="No specific size"/>
    <x v="0"/>
    <s v="United States"/>
    <x v="7"/>
    <n v="56.67"/>
    <x v="1"/>
    <x v="0"/>
  </r>
  <r>
    <s v="Corn"/>
    <x v="2"/>
    <s v="Capital recovery of machinery and equipment"/>
    <x v="14"/>
    <s v="dollars per planted acre"/>
    <s v="No specific size"/>
    <x v="0"/>
    <s v="United States"/>
    <x v="8"/>
    <n v="61.25"/>
    <x v="1"/>
    <x v="0"/>
  </r>
  <r>
    <s v="Corn"/>
    <x v="2"/>
    <s v="Capital recovery of machinery and equipment"/>
    <x v="14"/>
    <s v="dollars per planted acre"/>
    <s v="No specific size"/>
    <x v="0"/>
    <s v="United States"/>
    <x v="9"/>
    <n v="64.02"/>
    <x v="2"/>
    <x v="0"/>
  </r>
  <r>
    <s v="Corn"/>
    <x v="2"/>
    <s v="Capital recovery of machinery and equipment"/>
    <x v="14"/>
    <s v="dollars per planted acre"/>
    <s v="No specific size"/>
    <x v="0"/>
    <s v="United States"/>
    <x v="10"/>
    <n v="66.709999999999994"/>
    <x v="2"/>
    <x v="0"/>
  </r>
  <r>
    <s v="Corn"/>
    <x v="2"/>
    <s v="Capital recovery of machinery and equipment"/>
    <x v="14"/>
    <s v="dollars per planted acre"/>
    <s v="No specific size"/>
    <x v="0"/>
    <s v="United States"/>
    <x v="11"/>
    <n v="69.77"/>
    <x v="2"/>
    <x v="0"/>
  </r>
  <r>
    <s v="Corn"/>
    <x v="2"/>
    <s v="Capital recovery of machinery and equipment"/>
    <x v="14"/>
    <s v="dollars per planted acre"/>
    <s v="No specific size"/>
    <x v="0"/>
    <s v="United States"/>
    <x v="12"/>
    <n v="76.36"/>
    <x v="2"/>
    <x v="0"/>
  </r>
  <r>
    <s v="Corn"/>
    <x v="2"/>
    <s v="Capital recovery of machinery and equipment"/>
    <x v="14"/>
    <s v="dollars per planted acre"/>
    <s v="No specific size"/>
    <x v="0"/>
    <s v="United States"/>
    <x v="13"/>
    <n v="81.12"/>
    <x v="2"/>
    <x v="0"/>
  </r>
  <r>
    <s v="Corn"/>
    <x v="2"/>
    <s v="Capital recovery of machinery and equipment"/>
    <x v="14"/>
    <s v="dollars per planted acre"/>
    <s v="No specific size"/>
    <x v="0"/>
    <s v="United States"/>
    <x v="14"/>
    <n v="84.4"/>
    <x v="3"/>
    <x v="0"/>
  </r>
  <r>
    <s v="Corn"/>
    <x v="2"/>
    <s v="Capital recovery of machinery and equipment"/>
    <x v="14"/>
    <s v="dollars per planted acre"/>
    <s v="No specific size"/>
    <x v="0"/>
    <s v="United States"/>
    <x v="15"/>
    <n v="89.59"/>
    <x v="3"/>
    <x v="0"/>
  </r>
  <r>
    <s v="Corn"/>
    <x v="2"/>
    <s v="Capital recovery of machinery and equipment"/>
    <x v="14"/>
    <s v="dollars per planted acre"/>
    <s v="No specific size"/>
    <x v="0"/>
    <s v="United States"/>
    <x v="16"/>
    <n v="94.05"/>
    <x v="3"/>
    <x v="0"/>
  </r>
  <r>
    <s v="Corn"/>
    <x v="2"/>
    <s v="Capital recovery of machinery and equipment"/>
    <x v="14"/>
    <s v="dollars per planted acre"/>
    <s v="No specific size"/>
    <x v="0"/>
    <s v="United States"/>
    <x v="17"/>
    <n v="96.86"/>
    <x v="3"/>
    <x v="0"/>
  </r>
  <r>
    <s v="Corn"/>
    <x v="2"/>
    <s v="Capital recovery of machinery and equipment"/>
    <x v="14"/>
    <s v="dollars per planted acre"/>
    <s v="No specific size"/>
    <x v="0"/>
    <s v="United States"/>
    <x v="18"/>
    <n v="100.15"/>
    <x v="3"/>
    <x v="0"/>
  </r>
  <r>
    <s v="Corn"/>
    <x v="2"/>
    <s v="Capital recovery of machinery and equipment"/>
    <x v="14"/>
    <s v="dollars per planted acre"/>
    <s v="No specific size"/>
    <x v="0"/>
    <s v="United States"/>
    <x v="19"/>
    <n v="102.63"/>
    <x v="3"/>
    <x v="0"/>
  </r>
  <r>
    <s v="Corn"/>
    <x v="2"/>
    <s v="Capital recovery of machinery and equipment"/>
    <x v="14"/>
    <s v="dollars per planted acre"/>
    <s v="No specific size"/>
    <x v="0"/>
    <s v="United States"/>
    <x v="20"/>
    <n v="117.96"/>
    <x v="4"/>
    <x v="0"/>
  </r>
  <r>
    <s v="Corn"/>
    <x v="2"/>
    <s v="Capital recovery of machinery and equipment"/>
    <x v="14"/>
    <s v="dollars per planted acre"/>
    <s v="No specific size"/>
    <x v="0"/>
    <s v="United States"/>
    <x v="21"/>
    <n v="120.3"/>
    <x v="4"/>
    <x v="0"/>
  </r>
  <r>
    <s v="Corn"/>
    <x v="2"/>
    <s v="Capital recovery of machinery and equipment"/>
    <x v="14"/>
    <s v="dollars per planted acre"/>
    <s v="No specific size"/>
    <x v="0"/>
    <s v="United States"/>
    <x v="22"/>
    <n v="127.78"/>
    <x v="4"/>
    <x v="0"/>
  </r>
  <r>
    <s v="Corn"/>
    <x v="2"/>
    <s v="Capital recovery of machinery and equipment"/>
    <x v="14"/>
    <s v="dollars per planted acre"/>
    <s v="No specific size"/>
    <x v="0"/>
    <s v="United States"/>
    <x v="23"/>
    <n v="126.58"/>
    <x v="4"/>
    <x v="0"/>
  </r>
  <r>
    <s v="Corn"/>
    <x v="2"/>
    <s v="Capital recovery of machinery and equipment"/>
    <x v="14"/>
    <s v="dollars per planted acre"/>
    <s v="No specific size"/>
    <x v="0"/>
    <s v="United States"/>
    <x v="24"/>
    <n v="127.8"/>
    <x v="4"/>
    <x v="0"/>
  </r>
  <r>
    <s v="Corn"/>
    <x v="2"/>
    <s v="Capital recovery of machinery and equipment"/>
    <x v="14"/>
    <s v="dollars per planted acre"/>
    <s v="No specific size"/>
    <x v="0"/>
    <s v="United States"/>
    <x v="25"/>
    <n v="146.53"/>
    <x v="5"/>
    <x v="0"/>
  </r>
  <r>
    <s v="Corn"/>
    <x v="2"/>
    <s v="Capital recovery of machinery and equipment"/>
    <x v="14"/>
    <s v="dollars per planted acre"/>
    <s v="No specific size"/>
    <x v="0"/>
    <s v="United States"/>
    <x v="26"/>
    <n v="153.63999999999999"/>
    <x v="5"/>
    <x v="0"/>
  </r>
  <r>
    <s v="Corn"/>
    <x v="2"/>
    <s v="Capital recovery of machinery and equipment"/>
    <x v="14"/>
    <s v="dollars per planted acre"/>
    <s v="No specific size"/>
    <x v="1"/>
    <s v="United States"/>
    <x v="0"/>
    <n v="60.5"/>
    <x v="0"/>
    <x v="0"/>
  </r>
  <r>
    <s v="Corn"/>
    <x v="2"/>
    <s v="Capital recovery of machinery and equipment"/>
    <x v="14"/>
    <s v="dollars per planted acre"/>
    <s v="No specific size"/>
    <x v="1"/>
    <s v="United States"/>
    <x v="1"/>
    <n v="61.52"/>
    <x v="0"/>
    <x v="0"/>
  </r>
  <r>
    <s v="Corn"/>
    <x v="2"/>
    <s v="Capital recovery of machinery and equipment"/>
    <x v="14"/>
    <s v="dollars per planted acre"/>
    <s v="No specific size"/>
    <x v="1"/>
    <s v="United States"/>
    <x v="2"/>
    <n v="63.67"/>
    <x v="0"/>
    <x v="0"/>
  </r>
  <r>
    <s v="Corn"/>
    <x v="2"/>
    <s v="Capital recovery of machinery and equipment"/>
    <x v="14"/>
    <s v="dollars per planted acre"/>
    <s v="No specific size"/>
    <x v="1"/>
    <s v="United States"/>
    <x v="3"/>
    <n v="65.7"/>
    <x v="0"/>
    <x v="0"/>
  </r>
  <r>
    <s v="Corn"/>
    <x v="2"/>
    <s v="Capital recovery of machinery and equipment"/>
    <x v="14"/>
    <s v="dollars per planted acre"/>
    <s v="No specific size"/>
    <x v="1"/>
    <s v="United States"/>
    <x v="4"/>
    <n v="67.319999999999993"/>
    <x v="0"/>
    <x v="0"/>
  </r>
  <r>
    <s v="Corn"/>
    <x v="2"/>
    <s v="Capital recovery of machinery and equipment"/>
    <x v="14"/>
    <s v="dollars per planted acre"/>
    <s v="No specific size"/>
    <x v="1"/>
    <s v="United States"/>
    <x v="5"/>
    <n v="51.27"/>
    <x v="1"/>
    <x v="0"/>
  </r>
  <r>
    <s v="Corn"/>
    <x v="2"/>
    <s v="Capital recovery of machinery and equipment"/>
    <x v="14"/>
    <s v="dollars per planted acre"/>
    <s v="No specific size"/>
    <x v="1"/>
    <s v="United States"/>
    <x v="6"/>
    <n v="51.87"/>
    <x v="1"/>
    <x v="0"/>
  </r>
  <r>
    <s v="Corn"/>
    <x v="2"/>
    <s v="Capital recovery of machinery and equipment"/>
    <x v="14"/>
    <s v="dollars per planted acre"/>
    <s v="No specific size"/>
    <x v="1"/>
    <s v="United States"/>
    <x v="7"/>
    <n v="53.06"/>
    <x v="1"/>
    <x v="0"/>
  </r>
  <r>
    <s v="Corn"/>
    <x v="2"/>
    <s v="Capital recovery of machinery and equipment"/>
    <x v="14"/>
    <s v="dollars per planted acre"/>
    <s v="No specific size"/>
    <x v="1"/>
    <s v="United States"/>
    <x v="8"/>
    <n v="58.11"/>
    <x v="1"/>
    <x v="0"/>
  </r>
  <r>
    <s v="Corn"/>
    <x v="2"/>
    <s v="Capital recovery of machinery and equipment"/>
    <x v="14"/>
    <s v="dollars per planted acre"/>
    <s v="No specific size"/>
    <x v="1"/>
    <s v="United States"/>
    <x v="9"/>
    <n v="60.45"/>
    <x v="2"/>
    <x v="0"/>
  </r>
  <r>
    <s v="Corn"/>
    <x v="2"/>
    <s v="Capital recovery of machinery and equipment"/>
    <x v="14"/>
    <s v="dollars per planted acre"/>
    <s v="No specific size"/>
    <x v="1"/>
    <s v="United States"/>
    <x v="10"/>
    <n v="63.59"/>
    <x v="2"/>
    <x v="0"/>
  </r>
  <r>
    <s v="Corn"/>
    <x v="2"/>
    <s v="Capital recovery of machinery and equipment"/>
    <x v="14"/>
    <s v="dollars per planted acre"/>
    <s v="No specific size"/>
    <x v="1"/>
    <s v="United States"/>
    <x v="11"/>
    <n v="66.73"/>
    <x v="2"/>
    <x v="0"/>
  </r>
  <r>
    <s v="Corn"/>
    <x v="2"/>
    <s v="Capital recovery of machinery and equipment"/>
    <x v="14"/>
    <s v="dollars per planted acre"/>
    <s v="No specific size"/>
    <x v="1"/>
    <s v="United States"/>
    <x v="12"/>
    <n v="73.02"/>
    <x v="2"/>
    <x v="0"/>
  </r>
  <r>
    <s v="Corn"/>
    <x v="2"/>
    <s v="Capital recovery of machinery and equipment"/>
    <x v="14"/>
    <s v="dollars per planted acre"/>
    <s v="No specific size"/>
    <x v="1"/>
    <s v="United States"/>
    <x v="13"/>
    <n v="77.56"/>
    <x v="2"/>
    <x v="0"/>
  </r>
  <r>
    <s v="Corn"/>
    <x v="2"/>
    <s v="Capital recovery of machinery and equipment"/>
    <x v="14"/>
    <s v="dollars per planted acre"/>
    <s v="No specific size"/>
    <x v="1"/>
    <s v="United States"/>
    <x v="14"/>
    <n v="81.22"/>
    <x v="3"/>
    <x v="0"/>
  </r>
  <r>
    <s v="Corn"/>
    <x v="2"/>
    <s v="Capital recovery of machinery and equipment"/>
    <x v="14"/>
    <s v="dollars per planted acre"/>
    <s v="No specific size"/>
    <x v="1"/>
    <s v="United States"/>
    <x v="15"/>
    <n v="86.16"/>
    <x v="3"/>
    <x v="0"/>
  </r>
  <r>
    <s v="Corn"/>
    <x v="2"/>
    <s v="Capital recovery of machinery and equipment"/>
    <x v="14"/>
    <s v="dollars per planted acre"/>
    <s v="No specific size"/>
    <x v="1"/>
    <s v="United States"/>
    <x v="16"/>
    <n v="90.47"/>
    <x v="3"/>
    <x v="0"/>
  </r>
  <r>
    <s v="Corn"/>
    <x v="2"/>
    <s v="Capital recovery of machinery and equipment"/>
    <x v="14"/>
    <s v="dollars per planted acre"/>
    <s v="No specific size"/>
    <x v="1"/>
    <s v="United States"/>
    <x v="17"/>
    <n v="93.06"/>
    <x v="3"/>
    <x v="0"/>
  </r>
  <r>
    <s v="Corn"/>
    <x v="2"/>
    <s v="Capital recovery of machinery and equipment"/>
    <x v="14"/>
    <s v="dollars per planted acre"/>
    <s v="No specific size"/>
    <x v="1"/>
    <s v="United States"/>
    <x v="18"/>
    <n v="96.5"/>
    <x v="3"/>
    <x v="0"/>
  </r>
  <r>
    <s v="Corn"/>
    <x v="2"/>
    <s v="Capital recovery of machinery and equipment"/>
    <x v="14"/>
    <s v="dollars per planted acre"/>
    <s v="No specific size"/>
    <x v="1"/>
    <s v="United States"/>
    <x v="19"/>
    <n v="98.74"/>
    <x v="3"/>
    <x v="0"/>
  </r>
  <r>
    <s v="Corn"/>
    <x v="2"/>
    <s v="Capital recovery of machinery and equipment"/>
    <x v="14"/>
    <s v="dollars per planted acre"/>
    <s v="No specific size"/>
    <x v="1"/>
    <s v="United States"/>
    <x v="20"/>
    <n v="116.55"/>
    <x v="4"/>
    <x v="0"/>
  </r>
  <r>
    <s v="Corn"/>
    <x v="2"/>
    <s v="Capital recovery of machinery and equipment"/>
    <x v="14"/>
    <s v="dollars per planted acre"/>
    <s v="No specific size"/>
    <x v="1"/>
    <s v="United States"/>
    <x v="21"/>
    <n v="118.97"/>
    <x v="4"/>
    <x v="0"/>
  </r>
  <r>
    <s v="Corn"/>
    <x v="2"/>
    <s v="Capital recovery of machinery and equipment"/>
    <x v="14"/>
    <s v="dollars per planted acre"/>
    <s v="No specific size"/>
    <x v="1"/>
    <s v="United States"/>
    <x v="22"/>
    <n v="126.37"/>
    <x v="4"/>
    <x v="0"/>
  </r>
  <r>
    <s v="Corn"/>
    <x v="2"/>
    <s v="Capital recovery of machinery and equipment"/>
    <x v="14"/>
    <s v="dollars per planted acre"/>
    <s v="No specific size"/>
    <x v="1"/>
    <s v="United States"/>
    <x v="23"/>
    <n v="125.01"/>
    <x v="4"/>
    <x v="0"/>
  </r>
  <r>
    <s v="Corn"/>
    <x v="2"/>
    <s v="Capital recovery of machinery and equipment"/>
    <x v="14"/>
    <s v="dollars per planted acre"/>
    <s v="No specific size"/>
    <x v="1"/>
    <s v="United States"/>
    <x v="24"/>
    <n v="126.35"/>
    <x v="4"/>
    <x v="0"/>
  </r>
  <r>
    <s v="Corn"/>
    <x v="2"/>
    <s v="Capital recovery of machinery and equipment"/>
    <x v="14"/>
    <s v="dollars per planted acre"/>
    <s v="No specific size"/>
    <x v="1"/>
    <s v="United States"/>
    <x v="25"/>
    <n v="147.71"/>
    <x v="5"/>
    <x v="0"/>
  </r>
  <r>
    <s v="Corn"/>
    <x v="2"/>
    <s v="Capital recovery of machinery and equipment"/>
    <x v="14"/>
    <s v="dollars per planted acre"/>
    <s v="No specific size"/>
    <x v="1"/>
    <s v="United States"/>
    <x v="26"/>
    <n v="154.84"/>
    <x v="5"/>
    <x v="0"/>
  </r>
  <r>
    <s v="Corn"/>
    <x v="2"/>
    <s v="Capital recovery of machinery and equipment"/>
    <x v="14"/>
    <s v="dollars per planted acre"/>
    <s v="No specific size"/>
    <x v="2"/>
    <s v="United States"/>
    <x v="0"/>
    <n v="61.9"/>
    <x v="0"/>
    <x v="0"/>
  </r>
  <r>
    <s v="Corn"/>
    <x v="2"/>
    <s v="Capital recovery of machinery and equipment"/>
    <x v="14"/>
    <s v="dollars per planted acre"/>
    <s v="No specific size"/>
    <x v="2"/>
    <s v="United States"/>
    <x v="1"/>
    <n v="65.13"/>
    <x v="0"/>
    <x v="0"/>
  </r>
  <r>
    <s v="Corn"/>
    <x v="2"/>
    <s v="Capital recovery of machinery and equipment"/>
    <x v="14"/>
    <s v="dollars per planted acre"/>
    <s v="No specific size"/>
    <x v="2"/>
    <s v="United States"/>
    <x v="2"/>
    <n v="69.23"/>
    <x v="0"/>
    <x v="0"/>
  </r>
  <r>
    <s v="Corn"/>
    <x v="2"/>
    <s v="Capital recovery of machinery and equipment"/>
    <x v="14"/>
    <s v="dollars per planted acre"/>
    <s v="No specific size"/>
    <x v="2"/>
    <s v="United States"/>
    <x v="3"/>
    <n v="69.86"/>
    <x v="0"/>
    <x v="0"/>
  </r>
  <r>
    <s v="Corn"/>
    <x v="2"/>
    <s v="Capital recovery of machinery and equipment"/>
    <x v="14"/>
    <s v="dollars per planted acre"/>
    <s v="No specific size"/>
    <x v="2"/>
    <s v="United States"/>
    <x v="4"/>
    <n v="72.87"/>
    <x v="0"/>
    <x v="0"/>
  </r>
  <r>
    <s v="Corn"/>
    <x v="2"/>
    <s v="Capital recovery of machinery and equipment"/>
    <x v="14"/>
    <s v="dollars per planted acre"/>
    <s v="No specific size"/>
    <x v="2"/>
    <s v="United States"/>
    <x v="5"/>
    <n v="57.01"/>
    <x v="1"/>
    <x v="0"/>
  </r>
  <r>
    <s v="Corn"/>
    <x v="2"/>
    <s v="Capital recovery of machinery and equipment"/>
    <x v="14"/>
    <s v="dollars per planted acre"/>
    <s v="No specific size"/>
    <x v="2"/>
    <s v="United States"/>
    <x v="6"/>
    <n v="59.43"/>
    <x v="1"/>
    <x v="0"/>
  </r>
  <r>
    <s v="Corn"/>
    <x v="2"/>
    <s v="Capital recovery of machinery and equipment"/>
    <x v="14"/>
    <s v="dollars per planted acre"/>
    <s v="No specific size"/>
    <x v="2"/>
    <s v="United States"/>
    <x v="7"/>
    <n v="60.99"/>
    <x v="1"/>
    <x v="0"/>
  </r>
  <r>
    <s v="Corn"/>
    <x v="2"/>
    <s v="Capital recovery of machinery and equipment"/>
    <x v="14"/>
    <s v="dollars per planted acre"/>
    <s v="No specific size"/>
    <x v="2"/>
    <s v="United States"/>
    <x v="8"/>
    <n v="65.680000000000007"/>
    <x v="1"/>
    <x v="0"/>
  </r>
  <r>
    <s v="Corn"/>
    <x v="2"/>
    <s v="Capital recovery of machinery and equipment"/>
    <x v="14"/>
    <s v="dollars per planted acre"/>
    <s v="No specific size"/>
    <x v="2"/>
    <s v="United States"/>
    <x v="9"/>
    <n v="60.53"/>
    <x v="2"/>
    <x v="0"/>
  </r>
  <r>
    <s v="Corn"/>
    <x v="2"/>
    <s v="Capital recovery of machinery and equipment"/>
    <x v="14"/>
    <s v="dollars per planted acre"/>
    <s v="No specific size"/>
    <x v="2"/>
    <s v="United States"/>
    <x v="10"/>
    <n v="63.68"/>
    <x v="2"/>
    <x v="0"/>
  </r>
  <r>
    <s v="Corn"/>
    <x v="2"/>
    <s v="Capital recovery of machinery and equipment"/>
    <x v="14"/>
    <s v="dollars per planted acre"/>
    <s v="No specific size"/>
    <x v="2"/>
    <s v="United States"/>
    <x v="11"/>
    <n v="66.83"/>
    <x v="2"/>
    <x v="0"/>
  </r>
  <r>
    <s v="Corn"/>
    <x v="2"/>
    <s v="Capital recovery of machinery and equipment"/>
    <x v="14"/>
    <s v="dollars per planted acre"/>
    <s v="No specific size"/>
    <x v="2"/>
    <s v="United States"/>
    <x v="12"/>
    <n v="73.13"/>
    <x v="2"/>
    <x v="0"/>
  </r>
  <r>
    <s v="Corn"/>
    <x v="2"/>
    <s v="Capital recovery of machinery and equipment"/>
    <x v="14"/>
    <s v="dollars per planted acre"/>
    <s v="No specific size"/>
    <x v="2"/>
    <s v="United States"/>
    <x v="13"/>
    <n v="77.680000000000007"/>
    <x v="2"/>
    <x v="0"/>
  </r>
  <r>
    <s v="Corn"/>
    <x v="2"/>
    <s v="Capital recovery of machinery and equipment"/>
    <x v="14"/>
    <s v="dollars per planted acre"/>
    <s v="No specific size"/>
    <x v="2"/>
    <s v="United States"/>
    <x v="14"/>
    <n v="73.91"/>
    <x v="3"/>
    <x v="0"/>
  </r>
  <r>
    <s v="Corn"/>
    <x v="2"/>
    <s v="Capital recovery of machinery and equipment"/>
    <x v="14"/>
    <s v="dollars per planted acre"/>
    <s v="No specific size"/>
    <x v="2"/>
    <s v="United States"/>
    <x v="15"/>
    <n v="78.41"/>
    <x v="3"/>
    <x v="0"/>
  </r>
  <r>
    <s v="Corn"/>
    <x v="2"/>
    <s v="Capital recovery of machinery and equipment"/>
    <x v="14"/>
    <s v="dollars per planted acre"/>
    <s v="No specific size"/>
    <x v="2"/>
    <s v="United States"/>
    <x v="16"/>
    <n v="82.33"/>
    <x v="3"/>
    <x v="0"/>
  </r>
  <r>
    <s v="Corn"/>
    <x v="2"/>
    <s v="Capital recovery of machinery and equipment"/>
    <x v="14"/>
    <s v="dollars per planted acre"/>
    <s v="No specific size"/>
    <x v="2"/>
    <s v="United States"/>
    <x v="17"/>
    <n v="84.68"/>
    <x v="3"/>
    <x v="0"/>
  </r>
  <r>
    <s v="Corn"/>
    <x v="2"/>
    <s v="Capital recovery of machinery and equipment"/>
    <x v="14"/>
    <s v="dollars per planted acre"/>
    <s v="No specific size"/>
    <x v="2"/>
    <s v="United States"/>
    <x v="18"/>
    <n v="87.82"/>
    <x v="3"/>
    <x v="0"/>
  </r>
  <r>
    <s v="Corn"/>
    <x v="2"/>
    <s v="Capital recovery of machinery and equipment"/>
    <x v="14"/>
    <s v="dollars per planted acre"/>
    <s v="No specific size"/>
    <x v="2"/>
    <s v="United States"/>
    <x v="19"/>
    <n v="89.86"/>
    <x v="3"/>
    <x v="0"/>
  </r>
  <r>
    <s v="Corn"/>
    <x v="2"/>
    <s v="Capital recovery of machinery and equipment"/>
    <x v="14"/>
    <s v="dollars per planted acre"/>
    <s v="No specific size"/>
    <x v="2"/>
    <s v="United States"/>
    <x v="20"/>
    <n v="104.57"/>
    <x v="4"/>
    <x v="0"/>
  </r>
  <r>
    <s v="Corn"/>
    <x v="2"/>
    <s v="Capital recovery of machinery and equipment"/>
    <x v="14"/>
    <s v="dollars per planted acre"/>
    <s v="No specific size"/>
    <x v="2"/>
    <s v="United States"/>
    <x v="21"/>
    <n v="106.64"/>
    <x v="4"/>
    <x v="0"/>
  </r>
  <r>
    <s v="Corn"/>
    <x v="2"/>
    <s v="Capital recovery of machinery and equipment"/>
    <x v="14"/>
    <s v="dollars per planted acre"/>
    <s v="No specific size"/>
    <x v="2"/>
    <s v="United States"/>
    <x v="22"/>
    <n v="113.18"/>
    <x v="4"/>
    <x v="0"/>
  </r>
  <r>
    <s v="Corn"/>
    <x v="2"/>
    <s v="Capital recovery of machinery and equipment"/>
    <x v="14"/>
    <s v="dollars per planted acre"/>
    <s v="No specific size"/>
    <x v="2"/>
    <s v="United States"/>
    <x v="23"/>
    <n v="111.77"/>
    <x v="4"/>
    <x v="0"/>
  </r>
  <r>
    <s v="Corn"/>
    <x v="2"/>
    <s v="Capital recovery of machinery and equipment"/>
    <x v="14"/>
    <s v="dollars per planted acre"/>
    <s v="No specific size"/>
    <x v="2"/>
    <s v="United States"/>
    <x v="24"/>
    <n v="113.08"/>
    <x v="4"/>
    <x v="0"/>
  </r>
  <r>
    <s v="Corn"/>
    <x v="2"/>
    <s v="Capital recovery of machinery and equipment"/>
    <x v="14"/>
    <s v="dollars per planted acre"/>
    <s v="No specific size"/>
    <x v="2"/>
    <s v="United States"/>
    <x v="25"/>
    <n v="138.94999999999999"/>
    <x v="5"/>
    <x v="0"/>
  </r>
  <r>
    <s v="Corn"/>
    <x v="2"/>
    <s v="Capital recovery of machinery and equipment"/>
    <x v="14"/>
    <s v="dollars per planted acre"/>
    <s v="No specific size"/>
    <x v="2"/>
    <s v="United States"/>
    <x v="26"/>
    <n v="145.44"/>
    <x v="5"/>
    <x v="0"/>
  </r>
  <r>
    <s v="Corn"/>
    <x v="2"/>
    <s v="Capital recovery of machinery and equipment"/>
    <x v="14"/>
    <s v="dollars per planted acre"/>
    <s v="No specific size"/>
    <x v="3"/>
    <s v="United States"/>
    <x v="0"/>
    <n v="55.34"/>
    <x v="0"/>
    <x v="0"/>
  </r>
  <r>
    <s v="Corn"/>
    <x v="2"/>
    <s v="Capital recovery of machinery and equipment"/>
    <x v="14"/>
    <s v="dollars per planted acre"/>
    <s v="No specific size"/>
    <x v="3"/>
    <s v="United States"/>
    <x v="1"/>
    <n v="56.52"/>
    <x v="0"/>
    <x v="0"/>
  </r>
  <r>
    <s v="Corn"/>
    <x v="2"/>
    <s v="Capital recovery of machinery and equipment"/>
    <x v="14"/>
    <s v="dollars per planted acre"/>
    <s v="No specific size"/>
    <x v="3"/>
    <s v="United States"/>
    <x v="2"/>
    <n v="59.3"/>
    <x v="0"/>
    <x v="0"/>
  </r>
  <r>
    <s v="Corn"/>
    <x v="2"/>
    <s v="Capital recovery of machinery and equipment"/>
    <x v="14"/>
    <s v="dollars per planted acre"/>
    <s v="No specific size"/>
    <x v="3"/>
    <s v="United States"/>
    <x v="3"/>
    <n v="60.79"/>
    <x v="0"/>
    <x v="0"/>
  </r>
  <r>
    <s v="Corn"/>
    <x v="2"/>
    <s v="Capital recovery of machinery and equipment"/>
    <x v="14"/>
    <s v="dollars per planted acre"/>
    <s v="No specific size"/>
    <x v="3"/>
    <s v="United States"/>
    <x v="4"/>
    <n v="59.38"/>
    <x v="0"/>
    <x v="0"/>
  </r>
  <r>
    <s v="Corn"/>
    <x v="2"/>
    <s v="Capital recovery of machinery and equipment"/>
    <x v="14"/>
    <s v="dollars per planted acre"/>
    <s v="No specific size"/>
    <x v="3"/>
    <s v="United States"/>
    <x v="5"/>
    <n v="53.55"/>
    <x v="1"/>
    <x v="0"/>
  </r>
  <r>
    <s v="Corn"/>
    <x v="2"/>
    <s v="Capital recovery of machinery and equipment"/>
    <x v="14"/>
    <s v="dollars per planted acre"/>
    <s v="No specific size"/>
    <x v="3"/>
    <s v="United States"/>
    <x v="6"/>
    <n v="51.74"/>
    <x v="1"/>
    <x v="0"/>
  </r>
  <r>
    <s v="Corn"/>
    <x v="2"/>
    <s v="Capital recovery of machinery and equipment"/>
    <x v="14"/>
    <s v="dollars per planted acre"/>
    <s v="No specific size"/>
    <x v="3"/>
    <s v="United States"/>
    <x v="7"/>
    <n v="53.78"/>
    <x v="1"/>
    <x v="0"/>
  </r>
  <r>
    <s v="Corn"/>
    <x v="2"/>
    <s v="Capital recovery of machinery and equipment"/>
    <x v="14"/>
    <s v="dollars per planted acre"/>
    <s v="No specific size"/>
    <x v="3"/>
    <s v="United States"/>
    <x v="8"/>
    <n v="55.05"/>
    <x v="1"/>
    <x v="0"/>
  </r>
  <r>
    <s v="Corn"/>
    <x v="2"/>
    <s v="Capital recovery of machinery and equipment"/>
    <x v="14"/>
    <s v="dollars per planted acre"/>
    <s v="No specific size"/>
    <x v="3"/>
    <s v="United States"/>
    <x v="9"/>
    <n v="69.069999999999993"/>
    <x v="2"/>
    <x v="0"/>
  </r>
  <r>
    <s v="Corn"/>
    <x v="2"/>
    <s v="Capital recovery of machinery and equipment"/>
    <x v="14"/>
    <s v="dollars per planted acre"/>
    <s v="No specific size"/>
    <x v="3"/>
    <s v="United States"/>
    <x v="10"/>
    <n v="72.66"/>
    <x v="2"/>
    <x v="0"/>
  </r>
  <r>
    <s v="Corn"/>
    <x v="2"/>
    <s v="Capital recovery of machinery and equipment"/>
    <x v="14"/>
    <s v="dollars per planted acre"/>
    <s v="No specific size"/>
    <x v="3"/>
    <s v="United States"/>
    <x v="11"/>
    <n v="76.25"/>
    <x v="2"/>
    <x v="0"/>
  </r>
  <r>
    <s v="Corn"/>
    <x v="2"/>
    <s v="Capital recovery of machinery and equipment"/>
    <x v="14"/>
    <s v="dollars per planted acre"/>
    <s v="No specific size"/>
    <x v="3"/>
    <s v="United States"/>
    <x v="12"/>
    <n v="83.44"/>
    <x v="2"/>
    <x v="0"/>
  </r>
  <r>
    <s v="Corn"/>
    <x v="2"/>
    <s v="Capital recovery of machinery and equipment"/>
    <x v="14"/>
    <s v="dollars per planted acre"/>
    <s v="No specific size"/>
    <x v="3"/>
    <s v="United States"/>
    <x v="13"/>
    <n v="88.63"/>
    <x v="2"/>
    <x v="0"/>
  </r>
  <r>
    <s v="Corn"/>
    <x v="2"/>
    <s v="Capital recovery of machinery and equipment"/>
    <x v="14"/>
    <s v="dollars per planted acre"/>
    <s v="No specific size"/>
    <x v="3"/>
    <s v="United States"/>
    <x v="14"/>
    <n v="95.85"/>
    <x v="3"/>
    <x v="0"/>
  </r>
  <r>
    <s v="Corn"/>
    <x v="2"/>
    <s v="Capital recovery of machinery and equipment"/>
    <x v="14"/>
    <s v="dollars per planted acre"/>
    <s v="No specific size"/>
    <x v="3"/>
    <s v="United States"/>
    <x v="15"/>
    <n v="101.68"/>
    <x v="3"/>
    <x v="0"/>
  </r>
  <r>
    <s v="Corn"/>
    <x v="2"/>
    <s v="Capital recovery of machinery and equipment"/>
    <x v="14"/>
    <s v="dollars per planted acre"/>
    <s v="No specific size"/>
    <x v="3"/>
    <s v="United States"/>
    <x v="16"/>
    <n v="106.77"/>
    <x v="3"/>
    <x v="0"/>
  </r>
  <r>
    <s v="Corn"/>
    <x v="2"/>
    <s v="Capital recovery of machinery and equipment"/>
    <x v="14"/>
    <s v="dollars per planted acre"/>
    <s v="No specific size"/>
    <x v="3"/>
    <s v="United States"/>
    <x v="17"/>
    <n v="109.82"/>
    <x v="3"/>
    <x v="0"/>
  </r>
  <r>
    <s v="Corn"/>
    <x v="2"/>
    <s v="Capital recovery of machinery and equipment"/>
    <x v="14"/>
    <s v="dollars per planted acre"/>
    <s v="No specific size"/>
    <x v="3"/>
    <s v="United States"/>
    <x v="18"/>
    <n v="113.89"/>
    <x v="3"/>
    <x v="0"/>
  </r>
  <r>
    <s v="Corn"/>
    <x v="2"/>
    <s v="Capital recovery of machinery and equipment"/>
    <x v="14"/>
    <s v="dollars per planted acre"/>
    <s v="No specific size"/>
    <x v="3"/>
    <s v="United States"/>
    <x v="19"/>
    <n v="116.53"/>
    <x v="3"/>
    <x v="0"/>
  </r>
  <r>
    <s v="Corn"/>
    <x v="2"/>
    <s v="Capital recovery of machinery and equipment"/>
    <x v="14"/>
    <s v="dollars per planted acre"/>
    <s v="No specific size"/>
    <x v="3"/>
    <s v="United States"/>
    <x v="20"/>
    <n v="114.12"/>
    <x v="4"/>
    <x v="0"/>
  </r>
  <r>
    <s v="Corn"/>
    <x v="2"/>
    <s v="Capital recovery of machinery and equipment"/>
    <x v="14"/>
    <s v="dollars per planted acre"/>
    <s v="No specific size"/>
    <x v="3"/>
    <s v="United States"/>
    <x v="21"/>
    <n v="116.39"/>
    <x v="4"/>
    <x v="0"/>
  </r>
  <r>
    <s v="Corn"/>
    <x v="2"/>
    <s v="Capital recovery of machinery and equipment"/>
    <x v="14"/>
    <s v="dollars per planted acre"/>
    <s v="No specific size"/>
    <x v="3"/>
    <s v="United States"/>
    <x v="22"/>
    <n v="123.79"/>
    <x v="4"/>
    <x v="0"/>
  </r>
  <r>
    <s v="Corn"/>
    <x v="2"/>
    <s v="Capital recovery of machinery and equipment"/>
    <x v="14"/>
    <s v="dollars per planted acre"/>
    <s v="No specific size"/>
    <x v="3"/>
    <s v="United States"/>
    <x v="23"/>
    <n v="123.22"/>
    <x v="4"/>
    <x v="0"/>
  </r>
  <r>
    <s v="Corn"/>
    <x v="2"/>
    <s v="Capital recovery of machinery and equipment"/>
    <x v="14"/>
    <s v="dollars per planted acre"/>
    <s v="No specific size"/>
    <x v="3"/>
    <s v="United States"/>
    <x v="24"/>
    <n v="123.32"/>
    <x v="4"/>
    <x v="0"/>
  </r>
  <r>
    <s v="Corn"/>
    <x v="2"/>
    <s v="Capital recovery of machinery and equipment"/>
    <x v="14"/>
    <s v="dollars per planted acre"/>
    <s v="No specific size"/>
    <x v="3"/>
    <s v="United States"/>
    <x v="25"/>
    <n v="142.63999999999999"/>
    <x v="5"/>
    <x v="0"/>
  </r>
  <r>
    <s v="Corn"/>
    <x v="2"/>
    <s v="Capital recovery of machinery and equipment"/>
    <x v="14"/>
    <s v="dollars per planted acre"/>
    <s v="No specific size"/>
    <x v="3"/>
    <s v="United States"/>
    <x v="26"/>
    <n v="149.19"/>
    <x v="5"/>
    <x v="0"/>
  </r>
  <r>
    <s v="Corn"/>
    <x v="2"/>
    <s v="Capital recovery of machinery and equipment"/>
    <x v="14"/>
    <s v="dollars per planted acre"/>
    <s v="No specific size"/>
    <x v="4"/>
    <s v="United States"/>
    <x v="0"/>
    <n v="79.69"/>
    <x v="0"/>
    <x v="0"/>
  </r>
  <r>
    <s v="Corn"/>
    <x v="2"/>
    <s v="Capital recovery of machinery and equipment"/>
    <x v="14"/>
    <s v="dollars per planted acre"/>
    <s v="No specific size"/>
    <x v="4"/>
    <s v="United States"/>
    <x v="1"/>
    <n v="80.44"/>
    <x v="0"/>
    <x v="0"/>
  </r>
  <r>
    <s v="Corn"/>
    <x v="2"/>
    <s v="Capital recovery of machinery and equipment"/>
    <x v="14"/>
    <s v="dollars per planted acre"/>
    <s v="No specific size"/>
    <x v="4"/>
    <s v="United States"/>
    <x v="2"/>
    <n v="80.53"/>
    <x v="0"/>
    <x v="0"/>
  </r>
  <r>
    <s v="Corn"/>
    <x v="2"/>
    <s v="Capital recovery of machinery and equipment"/>
    <x v="14"/>
    <s v="dollars per planted acre"/>
    <s v="No specific size"/>
    <x v="4"/>
    <s v="United States"/>
    <x v="3"/>
    <n v="83.46"/>
    <x v="0"/>
    <x v="0"/>
  </r>
  <r>
    <s v="Corn"/>
    <x v="2"/>
    <s v="Capital recovery of machinery and equipment"/>
    <x v="14"/>
    <s v="dollars per planted acre"/>
    <s v="No specific size"/>
    <x v="4"/>
    <s v="United States"/>
    <x v="4"/>
    <n v="83.93"/>
    <x v="0"/>
    <x v="0"/>
  </r>
  <r>
    <s v="Corn"/>
    <x v="2"/>
    <s v="Capital recovery of machinery and equipment"/>
    <x v="14"/>
    <s v="dollars per planted acre"/>
    <s v="No specific size"/>
    <x v="4"/>
    <s v="United States"/>
    <x v="5"/>
    <n v="69.400000000000006"/>
    <x v="1"/>
    <x v="0"/>
  </r>
  <r>
    <s v="Corn"/>
    <x v="2"/>
    <s v="Capital recovery of machinery and equipment"/>
    <x v="14"/>
    <s v="dollars per planted acre"/>
    <s v="No specific size"/>
    <x v="4"/>
    <s v="United States"/>
    <x v="6"/>
    <n v="70.09"/>
    <x v="1"/>
    <x v="0"/>
  </r>
  <r>
    <s v="Corn"/>
    <x v="2"/>
    <s v="Capital recovery of machinery and equipment"/>
    <x v="14"/>
    <s v="dollars per planted acre"/>
    <s v="No specific size"/>
    <x v="4"/>
    <s v="United States"/>
    <x v="7"/>
    <n v="73.28"/>
    <x v="1"/>
    <x v="0"/>
  </r>
  <r>
    <s v="Corn"/>
    <x v="2"/>
    <s v="Capital recovery of machinery and equipment"/>
    <x v="14"/>
    <s v="dollars per planted acre"/>
    <s v="No specific size"/>
    <x v="4"/>
    <s v="United States"/>
    <x v="8"/>
    <n v="77.58"/>
    <x v="1"/>
    <x v="0"/>
  </r>
  <r>
    <s v="Corn"/>
    <x v="2"/>
    <s v="Capital recovery of machinery and equipment"/>
    <x v="14"/>
    <s v="dollars per planted acre"/>
    <s v="No specific size"/>
    <x v="4"/>
    <s v="United States"/>
    <x v="9"/>
    <n v="81.97"/>
    <x v="2"/>
    <x v="0"/>
  </r>
  <r>
    <s v="Corn"/>
    <x v="2"/>
    <s v="Capital recovery of machinery and equipment"/>
    <x v="14"/>
    <s v="dollars per planted acre"/>
    <s v="No specific size"/>
    <x v="4"/>
    <s v="United States"/>
    <x v="10"/>
    <n v="86.23"/>
    <x v="2"/>
    <x v="0"/>
  </r>
  <r>
    <s v="Corn"/>
    <x v="2"/>
    <s v="Capital recovery of machinery and equipment"/>
    <x v="14"/>
    <s v="dollars per planted acre"/>
    <s v="No specific size"/>
    <x v="4"/>
    <s v="United States"/>
    <x v="11"/>
    <n v="86.23"/>
    <x v="2"/>
    <x v="0"/>
  </r>
  <r>
    <s v="Corn"/>
    <x v="2"/>
    <s v="Capital recovery of machinery and equipment"/>
    <x v="14"/>
    <s v="dollars per planted acre"/>
    <s v="No specific size"/>
    <x v="4"/>
    <s v="United States"/>
    <x v="12"/>
    <n v="94.36"/>
    <x v="2"/>
    <x v="0"/>
  </r>
  <r>
    <s v="Corn"/>
    <x v="2"/>
    <s v="Capital recovery of machinery and equipment"/>
    <x v="14"/>
    <s v="dollars per planted acre"/>
    <s v="No specific size"/>
    <x v="4"/>
    <s v="United States"/>
    <x v="13"/>
    <n v="100.23"/>
    <x v="2"/>
    <x v="0"/>
  </r>
  <r>
    <s v="Corn"/>
    <x v="2"/>
    <s v="Capital recovery of machinery and equipment"/>
    <x v="14"/>
    <s v="dollars per planted acre"/>
    <s v="No specific size"/>
    <x v="4"/>
    <s v="United States"/>
    <x v="14"/>
    <n v="101.04"/>
    <x v="3"/>
    <x v="0"/>
  </r>
  <r>
    <s v="Corn"/>
    <x v="2"/>
    <s v="Capital recovery of machinery and equipment"/>
    <x v="14"/>
    <s v="dollars per planted acre"/>
    <s v="No specific size"/>
    <x v="4"/>
    <s v="United States"/>
    <x v="15"/>
    <n v="107.19"/>
    <x v="3"/>
    <x v="0"/>
  </r>
  <r>
    <s v="Corn"/>
    <x v="2"/>
    <s v="Capital recovery of machinery and equipment"/>
    <x v="14"/>
    <s v="dollars per planted acre"/>
    <s v="No specific size"/>
    <x v="4"/>
    <s v="United States"/>
    <x v="16"/>
    <n v="112.55"/>
    <x v="3"/>
    <x v="0"/>
  </r>
  <r>
    <s v="Corn"/>
    <x v="2"/>
    <s v="Capital recovery of machinery and equipment"/>
    <x v="14"/>
    <s v="dollars per planted acre"/>
    <s v="No specific size"/>
    <x v="4"/>
    <s v="United States"/>
    <x v="17"/>
    <n v="115.77"/>
    <x v="3"/>
    <x v="0"/>
  </r>
  <r>
    <s v="Corn"/>
    <x v="2"/>
    <s v="Capital recovery of machinery and equipment"/>
    <x v="14"/>
    <s v="dollars per planted acre"/>
    <s v="No specific size"/>
    <x v="4"/>
    <s v="United States"/>
    <x v="18"/>
    <n v="120.05"/>
    <x v="3"/>
    <x v="0"/>
  </r>
  <r>
    <s v="Corn"/>
    <x v="2"/>
    <s v="Capital recovery of machinery and equipment"/>
    <x v="14"/>
    <s v="dollars per planted acre"/>
    <s v="No specific size"/>
    <x v="4"/>
    <s v="United States"/>
    <x v="19"/>
    <n v="122.84"/>
    <x v="3"/>
    <x v="0"/>
  </r>
  <r>
    <s v="Corn"/>
    <x v="2"/>
    <s v="Capital recovery of machinery and equipment"/>
    <x v="14"/>
    <s v="dollars per planted acre"/>
    <s v="No specific size"/>
    <x v="4"/>
    <s v="United States"/>
    <x v="20"/>
    <n v="139.99"/>
    <x v="4"/>
    <x v="0"/>
  </r>
  <r>
    <s v="Corn"/>
    <x v="2"/>
    <s v="Capital recovery of machinery and equipment"/>
    <x v="14"/>
    <s v="dollars per planted acre"/>
    <s v="No specific size"/>
    <x v="4"/>
    <s v="United States"/>
    <x v="21"/>
    <n v="141.46"/>
    <x v="4"/>
    <x v="0"/>
  </r>
  <r>
    <s v="Corn"/>
    <x v="2"/>
    <s v="Capital recovery of machinery and equipment"/>
    <x v="14"/>
    <s v="dollars per planted acre"/>
    <s v="No specific size"/>
    <x v="4"/>
    <s v="United States"/>
    <x v="22"/>
    <n v="150.44"/>
    <x v="4"/>
    <x v="0"/>
  </r>
  <r>
    <s v="Corn"/>
    <x v="2"/>
    <s v="Capital recovery of machinery and equipment"/>
    <x v="14"/>
    <s v="dollars per planted acre"/>
    <s v="No specific size"/>
    <x v="4"/>
    <s v="United States"/>
    <x v="23"/>
    <n v="146.93"/>
    <x v="4"/>
    <x v="0"/>
  </r>
  <r>
    <s v="Corn"/>
    <x v="2"/>
    <s v="Capital recovery of machinery and equipment"/>
    <x v="14"/>
    <s v="dollars per planted acre"/>
    <s v="No specific size"/>
    <x v="4"/>
    <s v="United States"/>
    <x v="24"/>
    <n v="149.52000000000001"/>
    <x v="4"/>
    <x v="0"/>
  </r>
  <r>
    <s v="Corn"/>
    <x v="2"/>
    <s v="Capital recovery of machinery and equipment"/>
    <x v="14"/>
    <s v="dollars per planted acre"/>
    <s v="No specific size"/>
    <x v="4"/>
    <s v="United States"/>
    <x v="25"/>
    <n v="150.49"/>
    <x v="5"/>
    <x v="0"/>
  </r>
  <r>
    <s v="Corn"/>
    <x v="2"/>
    <s v="Capital recovery of machinery and equipment"/>
    <x v="14"/>
    <s v="dollars per planted acre"/>
    <s v="No specific size"/>
    <x v="4"/>
    <s v="United States"/>
    <x v="26"/>
    <n v="157.82"/>
    <x v="5"/>
    <x v="0"/>
  </r>
  <r>
    <s v="Corn"/>
    <x v="2"/>
    <s v="Capital recovery of machinery and equipment"/>
    <x v="14"/>
    <s v="dollars per planted acre"/>
    <s v="No specific size"/>
    <x v="5"/>
    <s v="United States"/>
    <x v="0"/>
    <n v="66.86"/>
    <x v="0"/>
    <x v="0"/>
  </r>
  <r>
    <s v="Corn"/>
    <x v="2"/>
    <s v="Capital recovery of machinery and equipment"/>
    <x v="14"/>
    <s v="dollars per planted acre"/>
    <s v="No specific size"/>
    <x v="5"/>
    <s v="United States"/>
    <x v="1"/>
    <n v="66.13"/>
    <x v="0"/>
    <x v="0"/>
  </r>
  <r>
    <s v="Corn"/>
    <x v="2"/>
    <s v="Capital recovery of machinery and equipment"/>
    <x v="14"/>
    <s v="dollars per planted acre"/>
    <s v="No specific size"/>
    <x v="5"/>
    <s v="United States"/>
    <x v="2"/>
    <n v="70.400000000000006"/>
    <x v="0"/>
    <x v="0"/>
  </r>
  <r>
    <s v="Corn"/>
    <x v="2"/>
    <s v="Capital recovery of machinery and equipment"/>
    <x v="14"/>
    <s v="dollars per planted acre"/>
    <s v="No specific size"/>
    <x v="5"/>
    <s v="United States"/>
    <x v="3"/>
    <n v="69.819999999999993"/>
    <x v="0"/>
    <x v="0"/>
  </r>
  <r>
    <s v="Corn"/>
    <x v="2"/>
    <s v="Capital recovery of machinery and equipment"/>
    <x v="14"/>
    <s v="dollars per planted acre"/>
    <s v="No specific size"/>
    <x v="5"/>
    <s v="United States"/>
    <x v="4"/>
    <n v="76.08"/>
    <x v="0"/>
    <x v="0"/>
  </r>
  <r>
    <s v="Corn"/>
    <x v="2"/>
    <s v="Capital recovery of machinery and equipment"/>
    <x v="14"/>
    <s v="dollars per planted acre"/>
    <s v="No specific size"/>
    <x v="5"/>
    <s v="United States"/>
    <x v="5"/>
    <n v="46.6"/>
    <x v="1"/>
    <x v="0"/>
  </r>
  <r>
    <s v="Corn"/>
    <x v="2"/>
    <s v="Capital recovery of machinery and equipment"/>
    <x v="14"/>
    <s v="dollars per planted acre"/>
    <s v="No specific size"/>
    <x v="5"/>
    <s v="United States"/>
    <x v="6"/>
    <n v="44.05"/>
    <x v="1"/>
    <x v="0"/>
  </r>
  <r>
    <s v="Corn"/>
    <x v="2"/>
    <s v="Capital recovery of machinery and equipment"/>
    <x v="14"/>
    <s v="dollars per planted acre"/>
    <s v="No specific size"/>
    <x v="5"/>
    <s v="United States"/>
    <x v="7"/>
    <n v="47.79"/>
    <x v="1"/>
    <x v="0"/>
  </r>
  <r>
    <s v="Corn"/>
    <x v="2"/>
    <s v="Capital recovery of machinery and equipment"/>
    <x v="14"/>
    <s v="dollars per planted acre"/>
    <s v="No specific size"/>
    <x v="5"/>
    <s v="United States"/>
    <x v="8"/>
    <n v="51.95"/>
    <x v="1"/>
    <x v="0"/>
  </r>
  <r>
    <s v="Corn"/>
    <x v="2"/>
    <s v="Capital recovery of machinery and equipment"/>
    <x v="14"/>
    <s v="dollars per planted acre"/>
    <s v="No specific size"/>
    <x v="5"/>
    <s v="United States"/>
    <x v="9"/>
    <n v="56.81"/>
    <x v="2"/>
    <x v="0"/>
  </r>
  <r>
    <s v="Corn"/>
    <x v="2"/>
    <s v="Capital recovery of machinery and equipment"/>
    <x v="14"/>
    <s v="dollars per planted acre"/>
    <s v="No specific size"/>
    <x v="5"/>
    <s v="United States"/>
    <x v="10"/>
    <n v="59.77"/>
    <x v="2"/>
    <x v="0"/>
  </r>
  <r>
    <s v="Corn"/>
    <x v="2"/>
    <s v="Capital recovery of machinery and equipment"/>
    <x v="14"/>
    <s v="dollars per planted acre"/>
    <s v="No specific size"/>
    <x v="5"/>
    <s v="United States"/>
    <x v="11"/>
    <n v="62.73"/>
    <x v="2"/>
    <x v="0"/>
  </r>
  <r>
    <s v="Corn"/>
    <x v="2"/>
    <s v="Capital recovery of machinery and equipment"/>
    <x v="14"/>
    <s v="dollars per planted acre"/>
    <s v="No specific size"/>
    <x v="5"/>
    <s v="United States"/>
    <x v="12"/>
    <n v="68.64"/>
    <x v="2"/>
    <x v="0"/>
  </r>
  <r>
    <s v="Corn"/>
    <x v="2"/>
    <s v="Capital recovery of machinery and equipment"/>
    <x v="14"/>
    <s v="dollars per planted acre"/>
    <s v="No specific size"/>
    <x v="5"/>
    <s v="United States"/>
    <x v="13"/>
    <n v="72.91"/>
    <x v="2"/>
    <x v="0"/>
  </r>
  <r>
    <s v="Corn"/>
    <x v="2"/>
    <s v="Capital recovery of machinery and equipment"/>
    <x v="14"/>
    <s v="dollars per planted acre"/>
    <s v="No specific size"/>
    <x v="5"/>
    <s v="United States"/>
    <x v="14"/>
    <n v="71.86"/>
    <x v="3"/>
    <x v="0"/>
  </r>
  <r>
    <s v="Corn"/>
    <x v="2"/>
    <s v="Capital recovery of machinery and equipment"/>
    <x v="14"/>
    <s v="dollars per planted acre"/>
    <s v="No specific size"/>
    <x v="5"/>
    <s v="United States"/>
    <x v="15"/>
    <n v="76.23"/>
    <x v="3"/>
    <x v="0"/>
  </r>
  <r>
    <s v="Corn"/>
    <x v="2"/>
    <s v="Capital recovery of machinery and equipment"/>
    <x v="14"/>
    <s v="dollars per planted acre"/>
    <s v="No specific size"/>
    <x v="5"/>
    <s v="United States"/>
    <x v="16"/>
    <n v="80.05"/>
    <x v="3"/>
    <x v="0"/>
  </r>
  <r>
    <s v="Corn"/>
    <x v="2"/>
    <s v="Capital recovery of machinery and equipment"/>
    <x v="14"/>
    <s v="dollars per planted acre"/>
    <s v="No specific size"/>
    <x v="5"/>
    <s v="United States"/>
    <x v="17"/>
    <n v="82.33"/>
    <x v="3"/>
    <x v="0"/>
  </r>
  <r>
    <s v="Corn"/>
    <x v="2"/>
    <s v="Capital recovery of machinery and equipment"/>
    <x v="14"/>
    <s v="dollars per planted acre"/>
    <s v="No specific size"/>
    <x v="5"/>
    <s v="United States"/>
    <x v="18"/>
    <n v="85.38"/>
    <x v="3"/>
    <x v="0"/>
  </r>
  <r>
    <s v="Corn"/>
    <x v="2"/>
    <s v="Capital recovery of machinery and equipment"/>
    <x v="14"/>
    <s v="dollars per planted acre"/>
    <s v="No specific size"/>
    <x v="5"/>
    <s v="United States"/>
    <x v="19"/>
    <n v="87.36"/>
    <x v="3"/>
    <x v="0"/>
  </r>
  <r>
    <s v="Corn"/>
    <x v="2"/>
    <s v="Capital recovery of machinery and equipment"/>
    <x v="14"/>
    <s v="dollars per planted acre"/>
    <s v="No specific size"/>
    <x v="5"/>
    <s v="United States"/>
    <x v="20"/>
    <n v="88.86"/>
    <x v="4"/>
    <x v="0"/>
  </r>
  <r>
    <s v="Corn"/>
    <x v="2"/>
    <s v="Capital recovery of machinery and equipment"/>
    <x v="14"/>
    <s v="dollars per planted acre"/>
    <s v="No specific size"/>
    <x v="5"/>
    <s v="United States"/>
    <x v="21"/>
    <n v="91.14"/>
    <x v="4"/>
    <x v="0"/>
  </r>
  <r>
    <s v="Corn"/>
    <x v="2"/>
    <s v="Capital recovery of machinery and equipment"/>
    <x v="14"/>
    <s v="dollars per planted acre"/>
    <s v="No specific size"/>
    <x v="5"/>
    <s v="United States"/>
    <x v="22"/>
    <n v="96.44"/>
    <x v="4"/>
    <x v="0"/>
  </r>
  <r>
    <s v="Corn"/>
    <x v="2"/>
    <s v="Capital recovery of machinery and equipment"/>
    <x v="14"/>
    <s v="dollars per planted acre"/>
    <s v="No specific size"/>
    <x v="5"/>
    <s v="United States"/>
    <x v="23"/>
    <n v="95.1"/>
    <x v="4"/>
    <x v="0"/>
  </r>
  <r>
    <s v="Corn"/>
    <x v="2"/>
    <s v="Capital recovery of machinery and equipment"/>
    <x v="14"/>
    <s v="dollars per planted acre"/>
    <s v="No specific size"/>
    <x v="5"/>
    <s v="United States"/>
    <x v="24"/>
    <n v="96.96"/>
    <x v="4"/>
    <x v="0"/>
  </r>
  <r>
    <s v="Corn"/>
    <x v="2"/>
    <s v="Capital recovery of machinery and equipment"/>
    <x v="14"/>
    <s v="dollars per planted acre"/>
    <s v="No specific size"/>
    <x v="5"/>
    <s v="United States"/>
    <x v="25"/>
    <n v="138.61000000000001"/>
    <x v="5"/>
    <x v="0"/>
  </r>
  <r>
    <s v="Corn"/>
    <x v="2"/>
    <s v="Capital recovery of machinery and equipment"/>
    <x v="14"/>
    <s v="dollars per planted acre"/>
    <s v="No specific size"/>
    <x v="5"/>
    <s v="United States"/>
    <x v="26"/>
    <n v="145.16"/>
    <x v="5"/>
    <x v="0"/>
  </r>
  <r>
    <s v="Corn"/>
    <x v="2"/>
    <s v="Capital recovery of machinery and equipment"/>
    <x v="14"/>
    <s v="dollars per planted acre"/>
    <s v="No specific size"/>
    <x v="6"/>
    <s v="United States"/>
    <x v="0"/>
    <n v="72.569999999999993"/>
    <x v="0"/>
    <x v="0"/>
  </r>
  <r>
    <s v="Corn"/>
    <x v="2"/>
    <s v="Capital recovery of machinery and equipment"/>
    <x v="14"/>
    <s v="dollars per planted acre"/>
    <s v="No specific size"/>
    <x v="6"/>
    <s v="United States"/>
    <x v="1"/>
    <n v="76.09"/>
    <x v="0"/>
    <x v="0"/>
  </r>
  <r>
    <s v="Corn"/>
    <x v="2"/>
    <s v="Capital recovery of machinery and equipment"/>
    <x v="14"/>
    <s v="dollars per planted acre"/>
    <s v="No specific size"/>
    <x v="6"/>
    <s v="United States"/>
    <x v="2"/>
    <n v="68.33"/>
    <x v="0"/>
    <x v="0"/>
  </r>
  <r>
    <s v="Corn"/>
    <x v="2"/>
    <s v="Capital recovery of machinery and equipment"/>
    <x v="14"/>
    <s v="dollars per planted acre"/>
    <s v="No specific size"/>
    <x v="6"/>
    <s v="United States"/>
    <x v="3"/>
    <n v="75.290000000000006"/>
    <x v="0"/>
    <x v="0"/>
  </r>
  <r>
    <s v="Corn"/>
    <x v="2"/>
    <s v="Capital recovery of machinery and equipment"/>
    <x v="14"/>
    <s v="dollars per planted acre"/>
    <s v="No specific size"/>
    <x v="6"/>
    <s v="United States"/>
    <x v="4"/>
    <n v="83.65"/>
    <x v="0"/>
    <x v="0"/>
  </r>
  <r>
    <s v="Corn"/>
    <x v="2"/>
    <s v="Capital recovery of machinery and equipment"/>
    <x v="14"/>
    <s v="dollars per planted acre"/>
    <s v="No specific size"/>
    <x v="6"/>
    <s v="United States"/>
    <x v="5"/>
    <n v="57.95"/>
    <x v="1"/>
    <x v="0"/>
  </r>
  <r>
    <s v="Corn"/>
    <x v="2"/>
    <s v="Capital recovery of machinery and equipment"/>
    <x v="14"/>
    <s v="dollars per planted acre"/>
    <s v="No specific size"/>
    <x v="6"/>
    <s v="United States"/>
    <x v="6"/>
    <n v="54.06"/>
    <x v="1"/>
    <x v="0"/>
  </r>
  <r>
    <s v="Corn"/>
    <x v="2"/>
    <s v="Capital recovery of machinery and equipment"/>
    <x v="14"/>
    <s v="dollars per planted acre"/>
    <s v="No specific size"/>
    <x v="6"/>
    <s v="United States"/>
    <x v="7"/>
    <n v="56.36"/>
    <x v="1"/>
    <x v="0"/>
  </r>
  <r>
    <s v="Corn"/>
    <x v="2"/>
    <s v="Capital recovery of machinery and equipment"/>
    <x v="14"/>
    <s v="dollars per planted acre"/>
    <s v="No specific size"/>
    <x v="6"/>
    <s v="United States"/>
    <x v="8"/>
    <n v="58"/>
    <x v="1"/>
    <x v="0"/>
  </r>
  <r>
    <s v="Corn"/>
    <x v="2"/>
    <s v="Capital recovery of machinery and equipment"/>
    <x v="14"/>
    <s v="dollars per planted acre"/>
    <s v="No specific size"/>
    <x v="6"/>
    <s v="United States"/>
    <x v="9"/>
    <n v="63.62"/>
    <x v="2"/>
    <x v="0"/>
  </r>
  <r>
    <s v="Corn"/>
    <x v="2"/>
    <s v="Capital recovery of machinery and equipment"/>
    <x v="14"/>
    <s v="dollars per planted acre"/>
    <s v="No specific size"/>
    <x v="6"/>
    <s v="United States"/>
    <x v="10"/>
    <n v="66.930000000000007"/>
    <x v="2"/>
    <x v="0"/>
  </r>
  <r>
    <s v="Corn"/>
    <x v="2"/>
    <s v="Capital recovery of machinery and equipment"/>
    <x v="14"/>
    <s v="dollars per planted acre"/>
    <s v="No specific size"/>
    <x v="6"/>
    <s v="United States"/>
    <x v="11"/>
    <n v="70.239999999999995"/>
    <x v="2"/>
    <x v="0"/>
  </r>
  <r>
    <s v="Corn"/>
    <x v="2"/>
    <s v="Capital recovery of machinery and equipment"/>
    <x v="14"/>
    <s v="dollars per planted acre"/>
    <s v="No specific size"/>
    <x v="6"/>
    <s v="United States"/>
    <x v="12"/>
    <n v="76.86"/>
    <x v="2"/>
    <x v="0"/>
  </r>
  <r>
    <s v="Corn"/>
    <x v="2"/>
    <s v="Capital recovery of machinery and equipment"/>
    <x v="14"/>
    <s v="dollars per planted acre"/>
    <s v="No specific size"/>
    <x v="6"/>
    <s v="United States"/>
    <x v="13"/>
    <n v="81.64"/>
    <x v="2"/>
    <x v="0"/>
  </r>
  <r>
    <s v="Corn"/>
    <x v="2"/>
    <s v="Capital recovery of machinery and equipment"/>
    <x v="14"/>
    <s v="dollars per planted acre"/>
    <s v="No specific size"/>
    <x v="6"/>
    <s v="United States"/>
    <x v="14"/>
    <n v="81.8"/>
    <x v="3"/>
    <x v="0"/>
  </r>
  <r>
    <s v="Corn"/>
    <x v="2"/>
    <s v="Capital recovery of machinery and equipment"/>
    <x v="14"/>
    <s v="dollars per planted acre"/>
    <s v="No specific size"/>
    <x v="6"/>
    <s v="United States"/>
    <x v="15"/>
    <n v="86.78"/>
    <x v="3"/>
    <x v="0"/>
  </r>
  <r>
    <s v="Corn"/>
    <x v="2"/>
    <s v="Capital recovery of machinery and equipment"/>
    <x v="14"/>
    <s v="dollars per planted acre"/>
    <s v="No specific size"/>
    <x v="6"/>
    <s v="United States"/>
    <x v="16"/>
    <n v="91.12"/>
    <x v="3"/>
    <x v="0"/>
  </r>
  <r>
    <s v="Corn"/>
    <x v="2"/>
    <s v="Capital recovery of machinery and equipment"/>
    <x v="14"/>
    <s v="dollars per planted acre"/>
    <s v="No specific size"/>
    <x v="6"/>
    <s v="United States"/>
    <x v="17"/>
    <n v="93.72"/>
    <x v="3"/>
    <x v="0"/>
  </r>
  <r>
    <s v="Corn"/>
    <x v="2"/>
    <s v="Capital recovery of machinery and equipment"/>
    <x v="14"/>
    <s v="dollars per planted acre"/>
    <s v="No specific size"/>
    <x v="6"/>
    <s v="United States"/>
    <x v="18"/>
    <n v="97.19"/>
    <x v="3"/>
    <x v="0"/>
  </r>
  <r>
    <s v="Corn"/>
    <x v="2"/>
    <s v="Capital recovery of machinery and equipment"/>
    <x v="14"/>
    <s v="dollars per planted acre"/>
    <s v="No specific size"/>
    <x v="6"/>
    <s v="United States"/>
    <x v="19"/>
    <n v="99.45"/>
    <x v="3"/>
    <x v="0"/>
  </r>
  <r>
    <s v="Corn"/>
    <x v="2"/>
    <s v="Capital recovery of machinery and equipment"/>
    <x v="14"/>
    <s v="dollars per planted acre"/>
    <s v="No specific size"/>
    <x v="6"/>
    <s v="United States"/>
    <x v="20"/>
    <n v="107.27"/>
    <x v="4"/>
    <x v="0"/>
  </r>
  <r>
    <s v="Corn"/>
    <x v="2"/>
    <s v="Capital recovery of machinery and equipment"/>
    <x v="14"/>
    <s v="dollars per planted acre"/>
    <s v="No specific size"/>
    <x v="6"/>
    <s v="United States"/>
    <x v="21"/>
    <n v="106.96"/>
    <x v="4"/>
    <x v="0"/>
  </r>
  <r>
    <s v="Corn"/>
    <x v="2"/>
    <s v="Capital recovery of machinery and equipment"/>
    <x v="14"/>
    <s v="dollars per planted acre"/>
    <s v="No specific size"/>
    <x v="6"/>
    <s v="United States"/>
    <x v="22"/>
    <n v="114.6"/>
    <x v="4"/>
    <x v="0"/>
  </r>
  <r>
    <s v="Corn"/>
    <x v="2"/>
    <s v="Capital recovery of machinery and equipment"/>
    <x v="14"/>
    <s v="dollars per planted acre"/>
    <s v="No specific size"/>
    <x v="6"/>
    <s v="United States"/>
    <x v="23"/>
    <n v="114.29"/>
    <x v="4"/>
    <x v="0"/>
  </r>
  <r>
    <s v="Corn"/>
    <x v="2"/>
    <s v="Capital recovery of machinery and equipment"/>
    <x v="14"/>
    <s v="dollars per planted acre"/>
    <s v="No specific size"/>
    <x v="6"/>
    <s v="United States"/>
    <x v="24"/>
    <n v="116.42"/>
    <x v="4"/>
    <x v="0"/>
  </r>
  <r>
    <s v="Corn"/>
    <x v="2"/>
    <s v="Capital recovery of machinery and equipment"/>
    <x v="14"/>
    <s v="dollars per planted acre"/>
    <s v="No specific size"/>
    <x v="6"/>
    <s v="United States"/>
    <x v="25"/>
    <n v="134.33000000000001"/>
    <x v="5"/>
    <x v="0"/>
  </r>
  <r>
    <s v="Corn"/>
    <x v="2"/>
    <s v="Capital recovery of machinery and equipment"/>
    <x v="14"/>
    <s v="dollars per planted acre"/>
    <s v="No specific size"/>
    <x v="6"/>
    <s v="United States"/>
    <x v="26"/>
    <n v="140.88"/>
    <x v="5"/>
    <x v="0"/>
  </r>
  <r>
    <s v="Corn"/>
    <x v="2"/>
    <s v="Opportunity cost of land"/>
    <x v="15"/>
    <s v="dollars per planted acre"/>
    <s v="No specific size"/>
    <x v="0"/>
    <s v="United States"/>
    <x v="0"/>
    <n v="80.790000000000006"/>
    <x v="0"/>
    <x v="0"/>
  </r>
  <r>
    <s v="Corn"/>
    <x v="2"/>
    <s v="Opportunity cost of land"/>
    <x v="15"/>
    <s v="dollars per planted acre"/>
    <s v="No specific size"/>
    <x v="0"/>
    <s v="United States"/>
    <x v="1"/>
    <n v="84.81"/>
    <x v="0"/>
    <x v="0"/>
  </r>
  <r>
    <s v="Corn"/>
    <x v="2"/>
    <s v="Opportunity cost of land"/>
    <x v="15"/>
    <s v="dollars per planted acre"/>
    <s v="No specific size"/>
    <x v="0"/>
    <s v="United States"/>
    <x v="2"/>
    <n v="86.35"/>
    <x v="0"/>
    <x v="0"/>
  </r>
  <r>
    <s v="Corn"/>
    <x v="2"/>
    <s v="Opportunity cost of land"/>
    <x v="15"/>
    <s v="dollars per planted acre"/>
    <s v="No specific size"/>
    <x v="0"/>
    <s v="United States"/>
    <x v="3"/>
    <n v="86.77"/>
    <x v="0"/>
    <x v="0"/>
  </r>
  <r>
    <s v="Corn"/>
    <x v="2"/>
    <s v="Opportunity cost of land"/>
    <x v="15"/>
    <s v="dollars per planted acre"/>
    <s v="No specific size"/>
    <x v="0"/>
    <s v="United States"/>
    <x v="4"/>
    <n v="89.36"/>
    <x v="0"/>
    <x v="0"/>
  </r>
  <r>
    <s v="Corn"/>
    <x v="2"/>
    <s v="Opportunity cost of land"/>
    <x v="15"/>
    <s v="dollars per planted acre"/>
    <s v="No specific size"/>
    <x v="0"/>
    <s v="United States"/>
    <x v="5"/>
    <n v="86.5"/>
    <x v="1"/>
    <x v="0"/>
  </r>
  <r>
    <s v="Corn"/>
    <x v="2"/>
    <s v="Opportunity cost of land"/>
    <x v="15"/>
    <s v="dollars per planted acre"/>
    <s v="No specific size"/>
    <x v="0"/>
    <s v="United States"/>
    <x v="6"/>
    <n v="87.44"/>
    <x v="1"/>
    <x v="0"/>
  </r>
  <r>
    <s v="Corn"/>
    <x v="2"/>
    <s v="Opportunity cost of land"/>
    <x v="15"/>
    <s v="dollars per planted acre"/>
    <s v="No specific size"/>
    <x v="0"/>
    <s v="United States"/>
    <x v="7"/>
    <n v="89.2"/>
    <x v="1"/>
    <x v="0"/>
  </r>
  <r>
    <s v="Corn"/>
    <x v="2"/>
    <s v="Opportunity cost of land"/>
    <x v="15"/>
    <s v="dollars per planted acre"/>
    <s v="No specific size"/>
    <x v="0"/>
    <s v="United States"/>
    <x v="8"/>
    <n v="92.14"/>
    <x v="1"/>
    <x v="0"/>
  </r>
  <r>
    <s v="Corn"/>
    <x v="2"/>
    <s v="Opportunity cost of land"/>
    <x v="15"/>
    <s v="dollars per planted acre"/>
    <s v="No specific size"/>
    <x v="0"/>
    <s v="United States"/>
    <x v="9"/>
    <n v="93.27"/>
    <x v="2"/>
    <x v="0"/>
  </r>
  <r>
    <s v="Corn"/>
    <x v="2"/>
    <s v="Opportunity cost of land"/>
    <x v="15"/>
    <s v="dollars per planted acre"/>
    <s v="No specific size"/>
    <x v="0"/>
    <s v="United States"/>
    <x v="10"/>
    <n v="90.84"/>
    <x v="2"/>
    <x v="0"/>
  </r>
  <r>
    <s v="Corn"/>
    <x v="2"/>
    <s v="Opportunity cost of land"/>
    <x v="15"/>
    <s v="dollars per planted acre"/>
    <s v="No specific size"/>
    <x v="0"/>
    <s v="United States"/>
    <x v="11"/>
    <n v="97.21"/>
    <x v="2"/>
    <x v="0"/>
  </r>
  <r>
    <s v="Corn"/>
    <x v="2"/>
    <s v="Opportunity cost of land"/>
    <x v="15"/>
    <s v="dollars per planted acre"/>
    <s v="No specific size"/>
    <x v="0"/>
    <s v="United States"/>
    <x v="12"/>
    <n v="107.37"/>
    <x v="2"/>
    <x v="0"/>
  </r>
  <r>
    <s v="Corn"/>
    <x v="2"/>
    <s v="Opportunity cost of land"/>
    <x v="15"/>
    <s v="dollars per planted acre"/>
    <s v="No specific size"/>
    <x v="0"/>
    <s v="United States"/>
    <x v="13"/>
    <n v="123.87"/>
    <x v="2"/>
    <x v="0"/>
  </r>
  <r>
    <s v="Corn"/>
    <x v="2"/>
    <s v="Opportunity cost of land"/>
    <x v="15"/>
    <s v="dollars per planted acre"/>
    <s v="No specific size"/>
    <x v="0"/>
    <s v="United States"/>
    <x v="14"/>
    <n v="127.33"/>
    <x v="3"/>
    <x v="0"/>
  </r>
  <r>
    <s v="Corn"/>
    <x v="2"/>
    <s v="Opportunity cost of land"/>
    <x v="15"/>
    <s v="dollars per planted acre"/>
    <s v="No specific size"/>
    <x v="0"/>
    <s v="United States"/>
    <x v="15"/>
    <n v="138.19999999999999"/>
    <x v="3"/>
    <x v="0"/>
  </r>
  <r>
    <s v="Corn"/>
    <x v="2"/>
    <s v="Opportunity cost of land"/>
    <x v="15"/>
    <s v="dollars per planted acre"/>
    <s v="No specific size"/>
    <x v="0"/>
    <s v="United States"/>
    <x v="16"/>
    <n v="154.94"/>
    <x v="3"/>
    <x v="0"/>
  </r>
  <r>
    <s v="Corn"/>
    <x v="2"/>
    <s v="Opportunity cost of land"/>
    <x v="15"/>
    <s v="dollars per planted acre"/>
    <s v="No specific size"/>
    <x v="0"/>
    <s v="United States"/>
    <x v="17"/>
    <n v="167.74"/>
    <x v="3"/>
    <x v="0"/>
  </r>
  <r>
    <s v="Corn"/>
    <x v="2"/>
    <s v="Opportunity cost of land"/>
    <x v="15"/>
    <s v="dollars per planted acre"/>
    <s v="No specific size"/>
    <x v="0"/>
    <s v="United States"/>
    <x v="18"/>
    <n v="175.6"/>
    <x v="3"/>
    <x v="0"/>
  </r>
  <r>
    <s v="Corn"/>
    <x v="2"/>
    <s v="Opportunity cost of land"/>
    <x v="15"/>
    <s v="dollars per planted acre"/>
    <s v="No specific size"/>
    <x v="0"/>
    <s v="United States"/>
    <x v="19"/>
    <n v="179.15"/>
    <x v="3"/>
    <x v="0"/>
  </r>
  <r>
    <s v="Corn"/>
    <x v="2"/>
    <s v="Opportunity cost of land"/>
    <x v="15"/>
    <s v="dollars per planted acre"/>
    <s v="No specific size"/>
    <x v="0"/>
    <s v="United States"/>
    <x v="20"/>
    <n v="160.41999999999999"/>
    <x v="4"/>
    <x v="0"/>
  </r>
  <r>
    <s v="Corn"/>
    <x v="2"/>
    <s v="Opportunity cost of land"/>
    <x v="15"/>
    <s v="dollars per planted acre"/>
    <s v="No specific size"/>
    <x v="0"/>
    <s v="United States"/>
    <x v="21"/>
    <n v="158.72999999999999"/>
    <x v="4"/>
    <x v="0"/>
  </r>
  <r>
    <s v="Corn"/>
    <x v="2"/>
    <s v="Opportunity cost of land"/>
    <x v="15"/>
    <s v="dollars per planted acre"/>
    <s v="No specific size"/>
    <x v="0"/>
    <s v="United States"/>
    <x v="22"/>
    <n v="160.72999999999999"/>
    <x v="4"/>
    <x v="0"/>
  </r>
  <r>
    <s v="Corn"/>
    <x v="2"/>
    <s v="Opportunity cost of land"/>
    <x v="15"/>
    <s v="dollars per planted acre"/>
    <s v="No specific size"/>
    <x v="0"/>
    <s v="United States"/>
    <x v="23"/>
    <n v="159.4"/>
    <x v="4"/>
    <x v="0"/>
  </r>
  <r>
    <s v="Corn"/>
    <x v="2"/>
    <s v="Opportunity cost of land"/>
    <x v="15"/>
    <s v="dollars per planted acre"/>
    <s v="No specific size"/>
    <x v="0"/>
    <s v="United States"/>
    <x v="24"/>
    <n v="161.86000000000001"/>
    <x v="4"/>
    <x v="0"/>
  </r>
  <r>
    <s v="Corn"/>
    <x v="2"/>
    <s v="Opportunity cost of land"/>
    <x v="15"/>
    <s v="dollars per planted acre"/>
    <s v="No specific size"/>
    <x v="0"/>
    <s v="United States"/>
    <x v="25"/>
    <n v="166.45"/>
    <x v="5"/>
    <x v="0"/>
  </r>
  <r>
    <s v="Corn"/>
    <x v="2"/>
    <s v="Opportunity cost of land"/>
    <x v="15"/>
    <s v="dollars per planted acre"/>
    <s v="No specific size"/>
    <x v="0"/>
    <s v="United States"/>
    <x v="26"/>
    <n v="179.52"/>
    <x v="5"/>
    <x v="0"/>
  </r>
  <r>
    <s v="Corn"/>
    <x v="2"/>
    <s v="Opportunity cost of land"/>
    <x v="15"/>
    <s v="dollars per planted acre"/>
    <s v="No specific size"/>
    <x v="1"/>
    <s v="United States"/>
    <x v="0"/>
    <n v="91.43"/>
    <x v="0"/>
    <x v="0"/>
  </r>
  <r>
    <s v="Corn"/>
    <x v="2"/>
    <s v="Opportunity cost of land"/>
    <x v="15"/>
    <s v="dollars per planted acre"/>
    <s v="No specific size"/>
    <x v="1"/>
    <s v="United States"/>
    <x v="1"/>
    <n v="95.4"/>
    <x v="0"/>
    <x v="0"/>
  </r>
  <r>
    <s v="Corn"/>
    <x v="2"/>
    <s v="Opportunity cost of land"/>
    <x v="15"/>
    <s v="dollars per planted acre"/>
    <s v="No specific size"/>
    <x v="1"/>
    <s v="United States"/>
    <x v="2"/>
    <n v="97.17"/>
    <x v="0"/>
    <x v="0"/>
  </r>
  <r>
    <s v="Corn"/>
    <x v="2"/>
    <s v="Opportunity cost of land"/>
    <x v="15"/>
    <s v="dollars per planted acre"/>
    <s v="No specific size"/>
    <x v="1"/>
    <s v="United States"/>
    <x v="3"/>
    <n v="97.32"/>
    <x v="0"/>
    <x v="0"/>
  </r>
  <r>
    <s v="Corn"/>
    <x v="2"/>
    <s v="Opportunity cost of land"/>
    <x v="15"/>
    <s v="dollars per planted acre"/>
    <s v="No specific size"/>
    <x v="1"/>
    <s v="United States"/>
    <x v="4"/>
    <n v="100.73"/>
    <x v="0"/>
    <x v="0"/>
  </r>
  <r>
    <s v="Corn"/>
    <x v="2"/>
    <s v="Opportunity cost of land"/>
    <x v="15"/>
    <s v="dollars per planted acre"/>
    <s v="No specific size"/>
    <x v="1"/>
    <s v="United States"/>
    <x v="5"/>
    <n v="96.9"/>
    <x v="1"/>
    <x v="0"/>
  </r>
  <r>
    <s v="Corn"/>
    <x v="2"/>
    <s v="Opportunity cost of land"/>
    <x v="15"/>
    <s v="dollars per planted acre"/>
    <s v="No specific size"/>
    <x v="1"/>
    <s v="United States"/>
    <x v="6"/>
    <n v="98.83"/>
    <x v="1"/>
    <x v="0"/>
  </r>
  <r>
    <s v="Corn"/>
    <x v="2"/>
    <s v="Opportunity cost of land"/>
    <x v="15"/>
    <s v="dollars per planted acre"/>
    <s v="No specific size"/>
    <x v="1"/>
    <s v="United States"/>
    <x v="7"/>
    <n v="100.28"/>
    <x v="1"/>
    <x v="0"/>
  </r>
  <r>
    <s v="Corn"/>
    <x v="2"/>
    <s v="Opportunity cost of land"/>
    <x v="15"/>
    <s v="dollars per planted acre"/>
    <s v="No specific size"/>
    <x v="1"/>
    <s v="United States"/>
    <x v="8"/>
    <n v="103.58"/>
    <x v="1"/>
    <x v="0"/>
  </r>
  <r>
    <s v="Corn"/>
    <x v="2"/>
    <s v="Opportunity cost of land"/>
    <x v="15"/>
    <s v="dollars per planted acre"/>
    <s v="No specific size"/>
    <x v="1"/>
    <s v="United States"/>
    <x v="9"/>
    <n v="104.87"/>
    <x v="2"/>
    <x v="0"/>
  </r>
  <r>
    <s v="Corn"/>
    <x v="2"/>
    <s v="Opportunity cost of land"/>
    <x v="15"/>
    <s v="dollars per planted acre"/>
    <s v="No specific size"/>
    <x v="1"/>
    <s v="United States"/>
    <x v="10"/>
    <n v="103.16"/>
    <x v="2"/>
    <x v="0"/>
  </r>
  <r>
    <s v="Corn"/>
    <x v="2"/>
    <s v="Opportunity cost of land"/>
    <x v="15"/>
    <s v="dollars per planted acre"/>
    <s v="No specific size"/>
    <x v="1"/>
    <s v="United States"/>
    <x v="11"/>
    <n v="110.48"/>
    <x v="2"/>
    <x v="0"/>
  </r>
  <r>
    <s v="Corn"/>
    <x v="2"/>
    <s v="Opportunity cost of land"/>
    <x v="15"/>
    <s v="dollars per planted acre"/>
    <s v="No specific size"/>
    <x v="1"/>
    <s v="United States"/>
    <x v="12"/>
    <n v="123.66"/>
    <x v="2"/>
    <x v="0"/>
  </r>
  <r>
    <s v="Corn"/>
    <x v="2"/>
    <s v="Opportunity cost of land"/>
    <x v="15"/>
    <s v="dollars per planted acre"/>
    <s v="No specific size"/>
    <x v="1"/>
    <s v="United States"/>
    <x v="13"/>
    <n v="142.36000000000001"/>
    <x v="2"/>
    <x v="0"/>
  </r>
  <r>
    <s v="Corn"/>
    <x v="2"/>
    <s v="Opportunity cost of land"/>
    <x v="15"/>
    <s v="dollars per planted acre"/>
    <s v="No specific size"/>
    <x v="1"/>
    <s v="United States"/>
    <x v="14"/>
    <n v="150.49"/>
    <x v="3"/>
    <x v="0"/>
  </r>
  <r>
    <s v="Corn"/>
    <x v="2"/>
    <s v="Opportunity cost of land"/>
    <x v="15"/>
    <s v="dollars per planted acre"/>
    <s v="No specific size"/>
    <x v="1"/>
    <s v="United States"/>
    <x v="15"/>
    <n v="163.77000000000001"/>
    <x v="3"/>
    <x v="0"/>
  </r>
  <r>
    <s v="Corn"/>
    <x v="2"/>
    <s v="Opportunity cost of land"/>
    <x v="15"/>
    <s v="dollars per planted acre"/>
    <s v="No specific size"/>
    <x v="1"/>
    <s v="United States"/>
    <x v="16"/>
    <n v="184.42"/>
    <x v="3"/>
    <x v="0"/>
  </r>
  <r>
    <s v="Corn"/>
    <x v="2"/>
    <s v="Opportunity cost of land"/>
    <x v="15"/>
    <s v="dollars per planted acre"/>
    <s v="No specific size"/>
    <x v="1"/>
    <s v="United States"/>
    <x v="17"/>
    <n v="200.65"/>
    <x v="3"/>
    <x v="0"/>
  </r>
  <r>
    <s v="Corn"/>
    <x v="2"/>
    <s v="Opportunity cost of land"/>
    <x v="15"/>
    <s v="dollars per planted acre"/>
    <s v="No specific size"/>
    <x v="1"/>
    <s v="United States"/>
    <x v="18"/>
    <n v="208.03"/>
    <x v="3"/>
    <x v="0"/>
  </r>
  <r>
    <s v="Corn"/>
    <x v="2"/>
    <s v="Opportunity cost of land"/>
    <x v="15"/>
    <s v="dollars per planted acre"/>
    <s v="No specific size"/>
    <x v="1"/>
    <s v="United States"/>
    <x v="19"/>
    <n v="212.46"/>
    <x v="3"/>
    <x v="0"/>
  </r>
  <r>
    <s v="Corn"/>
    <x v="2"/>
    <s v="Opportunity cost of land"/>
    <x v="15"/>
    <s v="dollars per planted acre"/>
    <s v="No specific size"/>
    <x v="1"/>
    <s v="United States"/>
    <x v="20"/>
    <n v="193.15"/>
    <x v="4"/>
    <x v="0"/>
  </r>
  <r>
    <s v="Corn"/>
    <x v="2"/>
    <s v="Opportunity cost of land"/>
    <x v="15"/>
    <s v="dollars per planted acre"/>
    <s v="No specific size"/>
    <x v="1"/>
    <s v="United States"/>
    <x v="21"/>
    <n v="190.98"/>
    <x v="4"/>
    <x v="0"/>
  </r>
  <r>
    <s v="Corn"/>
    <x v="2"/>
    <s v="Opportunity cost of land"/>
    <x v="15"/>
    <s v="dollars per planted acre"/>
    <s v="No specific size"/>
    <x v="1"/>
    <s v="United States"/>
    <x v="22"/>
    <n v="192.88"/>
    <x v="4"/>
    <x v="0"/>
  </r>
  <r>
    <s v="Corn"/>
    <x v="2"/>
    <s v="Opportunity cost of land"/>
    <x v="15"/>
    <s v="dollars per planted acre"/>
    <s v="No specific size"/>
    <x v="1"/>
    <s v="United States"/>
    <x v="23"/>
    <n v="193.03"/>
    <x v="4"/>
    <x v="0"/>
  </r>
  <r>
    <s v="Corn"/>
    <x v="2"/>
    <s v="Opportunity cost of land"/>
    <x v="15"/>
    <s v="dollars per planted acre"/>
    <s v="No specific size"/>
    <x v="1"/>
    <s v="United States"/>
    <x v="24"/>
    <n v="192.31"/>
    <x v="4"/>
    <x v="0"/>
  </r>
  <r>
    <s v="Corn"/>
    <x v="2"/>
    <s v="Opportunity cost of land"/>
    <x v="15"/>
    <s v="dollars per planted acre"/>
    <s v="No specific size"/>
    <x v="1"/>
    <s v="United States"/>
    <x v="25"/>
    <n v="198.86"/>
    <x v="5"/>
    <x v="0"/>
  </r>
  <r>
    <s v="Corn"/>
    <x v="2"/>
    <s v="Opportunity cost of land"/>
    <x v="15"/>
    <s v="dollars per planted acre"/>
    <s v="No specific size"/>
    <x v="1"/>
    <s v="United States"/>
    <x v="26"/>
    <n v="214.05"/>
    <x v="5"/>
    <x v="0"/>
  </r>
  <r>
    <s v="Corn"/>
    <x v="2"/>
    <s v="Opportunity cost of land"/>
    <x v="15"/>
    <s v="dollars per planted acre"/>
    <s v="No specific size"/>
    <x v="2"/>
    <s v="United States"/>
    <x v="0"/>
    <n v="57.6"/>
    <x v="0"/>
    <x v="0"/>
  </r>
  <r>
    <s v="Corn"/>
    <x v="2"/>
    <s v="Opportunity cost of land"/>
    <x v="15"/>
    <s v="dollars per planted acre"/>
    <s v="No specific size"/>
    <x v="2"/>
    <s v="United States"/>
    <x v="1"/>
    <n v="62.22"/>
    <x v="0"/>
    <x v="0"/>
  </r>
  <r>
    <s v="Corn"/>
    <x v="2"/>
    <s v="Opportunity cost of land"/>
    <x v="15"/>
    <s v="dollars per planted acre"/>
    <s v="No specific size"/>
    <x v="2"/>
    <s v="United States"/>
    <x v="2"/>
    <n v="64.86"/>
    <x v="0"/>
    <x v="0"/>
  </r>
  <r>
    <s v="Corn"/>
    <x v="2"/>
    <s v="Opportunity cost of land"/>
    <x v="15"/>
    <s v="dollars per planted acre"/>
    <s v="No specific size"/>
    <x v="2"/>
    <s v="United States"/>
    <x v="3"/>
    <n v="65.48"/>
    <x v="0"/>
    <x v="0"/>
  </r>
  <r>
    <s v="Corn"/>
    <x v="2"/>
    <s v="Opportunity cost of land"/>
    <x v="15"/>
    <s v="dollars per planted acre"/>
    <s v="No specific size"/>
    <x v="2"/>
    <s v="United States"/>
    <x v="4"/>
    <n v="66.8"/>
    <x v="0"/>
    <x v="0"/>
  </r>
  <r>
    <s v="Corn"/>
    <x v="2"/>
    <s v="Opportunity cost of land"/>
    <x v="15"/>
    <s v="dollars per planted acre"/>
    <s v="No specific size"/>
    <x v="2"/>
    <s v="United States"/>
    <x v="5"/>
    <n v="67.56"/>
    <x v="1"/>
    <x v="0"/>
  </r>
  <r>
    <s v="Corn"/>
    <x v="2"/>
    <s v="Opportunity cost of land"/>
    <x v="15"/>
    <s v="dollars per planted acre"/>
    <s v="No specific size"/>
    <x v="2"/>
    <s v="United States"/>
    <x v="6"/>
    <n v="67.44"/>
    <x v="1"/>
    <x v="0"/>
  </r>
  <r>
    <s v="Corn"/>
    <x v="2"/>
    <s v="Opportunity cost of land"/>
    <x v="15"/>
    <s v="dollars per planted acre"/>
    <s v="No specific size"/>
    <x v="2"/>
    <s v="United States"/>
    <x v="7"/>
    <n v="68.88"/>
    <x v="1"/>
    <x v="0"/>
  </r>
  <r>
    <s v="Corn"/>
    <x v="2"/>
    <s v="Opportunity cost of land"/>
    <x v="15"/>
    <s v="dollars per planted acre"/>
    <s v="No specific size"/>
    <x v="2"/>
    <s v="United States"/>
    <x v="8"/>
    <n v="71.2"/>
    <x v="1"/>
    <x v="0"/>
  </r>
  <r>
    <s v="Corn"/>
    <x v="2"/>
    <s v="Opportunity cost of land"/>
    <x v="15"/>
    <s v="dollars per planted acre"/>
    <s v="No specific size"/>
    <x v="2"/>
    <s v="United States"/>
    <x v="9"/>
    <n v="77.150000000000006"/>
    <x v="2"/>
    <x v="0"/>
  </r>
  <r>
    <s v="Corn"/>
    <x v="2"/>
    <s v="Opportunity cost of land"/>
    <x v="15"/>
    <s v="dollars per planted acre"/>
    <s v="No specific size"/>
    <x v="2"/>
    <s v="United States"/>
    <x v="10"/>
    <n v="75.900000000000006"/>
    <x v="2"/>
    <x v="0"/>
  </r>
  <r>
    <s v="Corn"/>
    <x v="2"/>
    <s v="Opportunity cost of land"/>
    <x v="15"/>
    <s v="dollars per planted acre"/>
    <s v="No specific size"/>
    <x v="2"/>
    <s v="United States"/>
    <x v="11"/>
    <n v="81.28"/>
    <x v="2"/>
    <x v="0"/>
  </r>
  <r>
    <s v="Corn"/>
    <x v="2"/>
    <s v="Opportunity cost of land"/>
    <x v="15"/>
    <s v="dollars per planted acre"/>
    <s v="No specific size"/>
    <x v="2"/>
    <s v="United States"/>
    <x v="12"/>
    <n v="90.98"/>
    <x v="2"/>
    <x v="0"/>
  </r>
  <r>
    <s v="Corn"/>
    <x v="2"/>
    <s v="Opportunity cost of land"/>
    <x v="15"/>
    <s v="dollars per planted acre"/>
    <s v="No specific size"/>
    <x v="2"/>
    <s v="United States"/>
    <x v="13"/>
    <n v="104.74"/>
    <x v="2"/>
    <x v="0"/>
  </r>
  <r>
    <s v="Corn"/>
    <x v="2"/>
    <s v="Opportunity cost of land"/>
    <x v="15"/>
    <s v="dollars per planted acre"/>
    <s v="No specific size"/>
    <x v="2"/>
    <s v="United States"/>
    <x v="14"/>
    <n v="82.67"/>
    <x v="3"/>
    <x v="0"/>
  </r>
  <r>
    <s v="Corn"/>
    <x v="2"/>
    <s v="Opportunity cost of land"/>
    <x v="15"/>
    <s v="dollars per planted acre"/>
    <s v="No specific size"/>
    <x v="2"/>
    <s v="United States"/>
    <x v="15"/>
    <n v="89.96"/>
    <x v="3"/>
    <x v="0"/>
  </r>
  <r>
    <s v="Corn"/>
    <x v="2"/>
    <s v="Opportunity cost of land"/>
    <x v="15"/>
    <s v="dollars per planted acre"/>
    <s v="No specific size"/>
    <x v="2"/>
    <s v="United States"/>
    <x v="16"/>
    <n v="101.31"/>
    <x v="3"/>
    <x v="0"/>
  </r>
  <r>
    <s v="Corn"/>
    <x v="2"/>
    <s v="Opportunity cost of land"/>
    <x v="15"/>
    <s v="dollars per planted acre"/>
    <s v="No specific size"/>
    <x v="2"/>
    <s v="United States"/>
    <x v="17"/>
    <n v="110.23"/>
    <x v="3"/>
    <x v="0"/>
  </r>
  <r>
    <s v="Corn"/>
    <x v="2"/>
    <s v="Opportunity cost of land"/>
    <x v="15"/>
    <s v="dollars per planted acre"/>
    <s v="No specific size"/>
    <x v="2"/>
    <s v="United States"/>
    <x v="18"/>
    <n v="114.28"/>
    <x v="3"/>
    <x v="0"/>
  </r>
  <r>
    <s v="Corn"/>
    <x v="2"/>
    <s v="Opportunity cost of land"/>
    <x v="15"/>
    <s v="dollars per planted acre"/>
    <s v="No specific size"/>
    <x v="2"/>
    <s v="United States"/>
    <x v="19"/>
    <n v="116.71"/>
    <x v="3"/>
    <x v="0"/>
  </r>
  <r>
    <s v="Corn"/>
    <x v="2"/>
    <s v="Opportunity cost of land"/>
    <x v="15"/>
    <s v="dollars per planted acre"/>
    <s v="No specific size"/>
    <x v="2"/>
    <s v="United States"/>
    <x v="20"/>
    <n v="120.84"/>
    <x v="4"/>
    <x v="0"/>
  </r>
  <r>
    <s v="Corn"/>
    <x v="2"/>
    <s v="Opportunity cost of land"/>
    <x v="15"/>
    <s v="dollars per planted acre"/>
    <s v="No specific size"/>
    <x v="2"/>
    <s v="United States"/>
    <x v="21"/>
    <n v="121.12"/>
    <x v="4"/>
    <x v="0"/>
  </r>
  <r>
    <s v="Corn"/>
    <x v="2"/>
    <s v="Opportunity cost of land"/>
    <x v="15"/>
    <s v="dollars per planted acre"/>
    <s v="No specific size"/>
    <x v="2"/>
    <s v="United States"/>
    <x v="22"/>
    <n v="121.57"/>
    <x v="4"/>
    <x v="0"/>
  </r>
  <r>
    <s v="Corn"/>
    <x v="2"/>
    <s v="Opportunity cost of land"/>
    <x v="15"/>
    <s v="dollars per planted acre"/>
    <s v="No specific size"/>
    <x v="2"/>
    <s v="United States"/>
    <x v="23"/>
    <n v="125.33"/>
    <x v="4"/>
    <x v="0"/>
  </r>
  <r>
    <s v="Corn"/>
    <x v="2"/>
    <s v="Opportunity cost of land"/>
    <x v="15"/>
    <s v="dollars per planted acre"/>
    <s v="No specific size"/>
    <x v="2"/>
    <s v="United States"/>
    <x v="24"/>
    <n v="126.81"/>
    <x v="4"/>
    <x v="0"/>
  </r>
  <r>
    <s v="Corn"/>
    <x v="2"/>
    <s v="Opportunity cost of land"/>
    <x v="15"/>
    <s v="dollars per planted acre"/>
    <s v="No specific size"/>
    <x v="2"/>
    <s v="United States"/>
    <x v="25"/>
    <n v="132.18"/>
    <x v="5"/>
    <x v="0"/>
  </r>
  <r>
    <s v="Corn"/>
    <x v="2"/>
    <s v="Opportunity cost of land"/>
    <x v="15"/>
    <s v="dollars per planted acre"/>
    <s v="No specific size"/>
    <x v="2"/>
    <s v="United States"/>
    <x v="26"/>
    <n v="141.38999999999999"/>
    <x v="5"/>
    <x v="0"/>
  </r>
  <r>
    <s v="Corn"/>
    <x v="2"/>
    <s v="Opportunity cost of land"/>
    <x v="15"/>
    <s v="dollars per planted acre"/>
    <s v="No specific size"/>
    <x v="3"/>
    <s v="United States"/>
    <x v="0"/>
    <n v="50.65"/>
    <x v="0"/>
    <x v="0"/>
  </r>
  <r>
    <s v="Corn"/>
    <x v="2"/>
    <s v="Opportunity cost of land"/>
    <x v="15"/>
    <s v="dollars per planted acre"/>
    <s v="No specific size"/>
    <x v="3"/>
    <s v="United States"/>
    <x v="1"/>
    <n v="53.57"/>
    <x v="0"/>
    <x v="0"/>
  </r>
  <r>
    <s v="Corn"/>
    <x v="2"/>
    <s v="Opportunity cost of land"/>
    <x v="15"/>
    <s v="dollars per planted acre"/>
    <s v="No specific size"/>
    <x v="3"/>
    <s v="United States"/>
    <x v="2"/>
    <n v="55.33"/>
    <x v="0"/>
    <x v="0"/>
  </r>
  <r>
    <s v="Corn"/>
    <x v="2"/>
    <s v="Opportunity cost of land"/>
    <x v="15"/>
    <s v="dollars per planted acre"/>
    <s v="No specific size"/>
    <x v="3"/>
    <s v="United States"/>
    <x v="3"/>
    <n v="56.02"/>
    <x v="0"/>
    <x v="0"/>
  </r>
  <r>
    <s v="Corn"/>
    <x v="2"/>
    <s v="Opportunity cost of land"/>
    <x v="15"/>
    <s v="dollars per planted acre"/>
    <s v="No specific size"/>
    <x v="3"/>
    <s v="United States"/>
    <x v="4"/>
    <n v="56.88"/>
    <x v="0"/>
    <x v="0"/>
  </r>
  <r>
    <s v="Corn"/>
    <x v="2"/>
    <s v="Opportunity cost of land"/>
    <x v="15"/>
    <s v="dollars per planted acre"/>
    <s v="No specific size"/>
    <x v="3"/>
    <s v="United States"/>
    <x v="5"/>
    <n v="53.2"/>
    <x v="1"/>
    <x v="0"/>
  </r>
  <r>
    <s v="Corn"/>
    <x v="2"/>
    <s v="Opportunity cost of land"/>
    <x v="15"/>
    <s v="dollars per planted acre"/>
    <s v="No specific size"/>
    <x v="3"/>
    <s v="United States"/>
    <x v="6"/>
    <n v="52.28"/>
    <x v="1"/>
    <x v="0"/>
  </r>
  <r>
    <s v="Corn"/>
    <x v="2"/>
    <s v="Opportunity cost of land"/>
    <x v="15"/>
    <s v="dollars per planted acre"/>
    <s v="No specific size"/>
    <x v="3"/>
    <s v="United States"/>
    <x v="7"/>
    <n v="53.65"/>
    <x v="1"/>
    <x v="0"/>
  </r>
  <r>
    <s v="Corn"/>
    <x v="2"/>
    <s v="Opportunity cost of land"/>
    <x v="15"/>
    <s v="dollars per planted acre"/>
    <s v="No specific size"/>
    <x v="3"/>
    <s v="United States"/>
    <x v="8"/>
    <n v="54.73"/>
    <x v="1"/>
    <x v="0"/>
  </r>
  <r>
    <s v="Corn"/>
    <x v="2"/>
    <s v="Opportunity cost of land"/>
    <x v="15"/>
    <s v="dollars per planted acre"/>
    <s v="No specific size"/>
    <x v="3"/>
    <s v="United States"/>
    <x v="9"/>
    <n v="59.79"/>
    <x v="2"/>
    <x v="0"/>
  </r>
  <r>
    <s v="Corn"/>
    <x v="2"/>
    <s v="Opportunity cost of land"/>
    <x v="15"/>
    <s v="dollars per planted acre"/>
    <s v="No specific size"/>
    <x v="3"/>
    <s v="United States"/>
    <x v="10"/>
    <n v="58.82"/>
    <x v="2"/>
    <x v="0"/>
  </r>
  <r>
    <s v="Corn"/>
    <x v="2"/>
    <s v="Opportunity cost of land"/>
    <x v="15"/>
    <s v="dollars per planted acre"/>
    <s v="No specific size"/>
    <x v="3"/>
    <s v="United States"/>
    <x v="11"/>
    <n v="62.99"/>
    <x v="2"/>
    <x v="0"/>
  </r>
  <r>
    <s v="Corn"/>
    <x v="2"/>
    <s v="Opportunity cost of land"/>
    <x v="15"/>
    <s v="dollars per planted acre"/>
    <s v="No specific size"/>
    <x v="3"/>
    <s v="United States"/>
    <x v="12"/>
    <n v="70.510000000000005"/>
    <x v="2"/>
    <x v="0"/>
  </r>
  <r>
    <s v="Corn"/>
    <x v="2"/>
    <s v="Opportunity cost of land"/>
    <x v="15"/>
    <s v="dollars per planted acre"/>
    <s v="No specific size"/>
    <x v="3"/>
    <s v="United States"/>
    <x v="13"/>
    <n v="81.17"/>
    <x v="2"/>
    <x v="0"/>
  </r>
  <r>
    <s v="Corn"/>
    <x v="2"/>
    <s v="Opportunity cost of land"/>
    <x v="15"/>
    <s v="dollars per planted acre"/>
    <s v="No specific size"/>
    <x v="3"/>
    <s v="United States"/>
    <x v="14"/>
    <n v="75.459999999999994"/>
    <x v="3"/>
    <x v="0"/>
  </r>
  <r>
    <s v="Corn"/>
    <x v="2"/>
    <s v="Opportunity cost of land"/>
    <x v="15"/>
    <s v="dollars per planted acre"/>
    <s v="No specific size"/>
    <x v="3"/>
    <s v="United States"/>
    <x v="15"/>
    <n v="82.12"/>
    <x v="3"/>
    <x v="0"/>
  </r>
  <r>
    <s v="Corn"/>
    <x v="2"/>
    <s v="Opportunity cost of land"/>
    <x v="15"/>
    <s v="dollars per planted acre"/>
    <s v="No specific size"/>
    <x v="3"/>
    <s v="United States"/>
    <x v="16"/>
    <n v="92.48"/>
    <x v="3"/>
    <x v="0"/>
  </r>
  <r>
    <s v="Corn"/>
    <x v="2"/>
    <s v="Opportunity cost of land"/>
    <x v="15"/>
    <s v="dollars per planted acre"/>
    <s v="No specific size"/>
    <x v="3"/>
    <s v="United States"/>
    <x v="17"/>
    <n v="100.61"/>
    <x v="3"/>
    <x v="0"/>
  </r>
  <r>
    <s v="Corn"/>
    <x v="2"/>
    <s v="Opportunity cost of land"/>
    <x v="15"/>
    <s v="dollars per planted acre"/>
    <s v="No specific size"/>
    <x v="3"/>
    <s v="United States"/>
    <x v="18"/>
    <n v="104.31"/>
    <x v="3"/>
    <x v="0"/>
  </r>
  <r>
    <s v="Corn"/>
    <x v="2"/>
    <s v="Opportunity cost of land"/>
    <x v="15"/>
    <s v="dollars per planted acre"/>
    <s v="No specific size"/>
    <x v="3"/>
    <s v="United States"/>
    <x v="19"/>
    <n v="106.53"/>
    <x v="3"/>
    <x v="0"/>
  </r>
  <r>
    <s v="Corn"/>
    <x v="2"/>
    <s v="Opportunity cost of land"/>
    <x v="15"/>
    <s v="dollars per planted acre"/>
    <s v="No specific size"/>
    <x v="3"/>
    <s v="United States"/>
    <x v="20"/>
    <n v="107.72"/>
    <x v="4"/>
    <x v="0"/>
  </r>
  <r>
    <s v="Corn"/>
    <x v="2"/>
    <s v="Opportunity cost of land"/>
    <x v="15"/>
    <s v="dollars per planted acre"/>
    <s v="No specific size"/>
    <x v="3"/>
    <s v="United States"/>
    <x v="21"/>
    <n v="104.99"/>
    <x v="4"/>
    <x v="0"/>
  </r>
  <r>
    <s v="Corn"/>
    <x v="2"/>
    <s v="Opportunity cost of land"/>
    <x v="15"/>
    <s v="dollars per planted acre"/>
    <s v="No specific size"/>
    <x v="3"/>
    <s v="United States"/>
    <x v="22"/>
    <n v="105.51"/>
    <x v="4"/>
    <x v="0"/>
  </r>
  <r>
    <s v="Corn"/>
    <x v="2"/>
    <s v="Opportunity cost of land"/>
    <x v="15"/>
    <s v="dollars per planted acre"/>
    <s v="No specific size"/>
    <x v="3"/>
    <s v="United States"/>
    <x v="23"/>
    <n v="107.94"/>
    <x v="4"/>
    <x v="0"/>
  </r>
  <r>
    <s v="Corn"/>
    <x v="2"/>
    <s v="Opportunity cost of land"/>
    <x v="15"/>
    <s v="dollars per planted acre"/>
    <s v="No specific size"/>
    <x v="3"/>
    <s v="United States"/>
    <x v="24"/>
    <n v="111.79"/>
    <x v="4"/>
    <x v="0"/>
  </r>
  <r>
    <s v="Corn"/>
    <x v="2"/>
    <s v="Opportunity cost of land"/>
    <x v="15"/>
    <s v="dollars per planted acre"/>
    <s v="No specific size"/>
    <x v="3"/>
    <s v="United States"/>
    <x v="25"/>
    <n v="119.46"/>
    <x v="5"/>
    <x v="0"/>
  </r>
  <r>
    <s v="Corn"/>
    <x v="2"/>
    <s v="Opportunity cost of land"/>
    <x v="15"/>
    <s v="dollars per planted acre"/>
    <s v="No specific size"/>
    <x v="3"/>
    <s v="United States"/>
    <x v="26"/>
    <n v="128.53"/>
    <x v="5"/>
    <x v="0"/>
  </r>
  <r>
    <s v="Corn"/>
    <x v="2"/>
    <s v="Opportunity cost of land"/>
    <x v="15"/>
    <s v="dollars per planted acre"/>
    <s v="No specific size"/>
    <x v="4"/>
    <s v="United States"/>
    <x v="0"/>
    <n v="77.75"/>
    <x v="0"/>
    <x v="0"/>
  </r>
  <r>
    <s v="Corn"/>
    <x v="2"/>
    <s v="Opportunity cost of land"/>
    <x v="15"/>
    <s v="dollars per planted acre"/>
    <s v="No specific size"/>
    <x v="4"/>
    <s v="United States"/>
    <x v="1"/>
    <n v="80.47"/>
    <x v="0"/>
    <x v="0"/>
  </r>
  <r>
    <s v="Corn"/>
    <x v="2"/>
    <s v="Opportunity cost of land"/>
    <x v="15"/>
    <s v="dollars per planted acre"/>
    <s v="No specific size"/>
    <x v="4"/>
    <s v="United States"/>
    <x v="2"/>
    <n v="80.17"/>
    <x v="0"/>
    <x v="0"/>
  </r>
  <r>
    <s v="Corn"/>
    <x v="2"/>
    <s v="Opportunity cost of land"/>
    <x v="15"/>
    <s v="dollars per planted acre"/>
    <s v="No specific size"/>
    <x v="4"/>
    <s v="United States"/>
    <x v="3"/>
    <n v="79.08"/>
    <x v="0"/>
    <x v="0"/>
  </r>
  <r>
    <s v="Corn"/>
    <x v="2"/>
    <s v="Opportunity cost of land"/>
    <x v="15"/>
    <s v="dollars per planted acre"/>
    <s v="No specific size"/>
    <x v="4"/>
    <s v="United States"/>
    <x v="4"/>
    <n v="79.650000000000006"/>
    <x v="0"/>
    <x v="0"/>
  </r>
  <r>
    <s v="Corn"/>
    <x v="2"/>
    <s v="Opportunity cost of land"/>
    <x v="15"/>
    <s v="dollars per planted acre"/>
    <s v="No specific size"/>
    <x v="4"/>
    <s v="United States"/>
    <x v="5"/>
    <n v="71.209999999999994"/>
    <x v="1"/>
    <x v="0"/>
  </r>
  <r>
    <s v="Corn"/>
    <x v="2"/>
    <s v="Opportunity cost of land"/>
    <x v="15"/>
    <s v="dollars per planted acre"/>
    <s v="No specific size"/>
    <x v="4"/>
    <s v="United States"/>
    <x v="6"/>
    <n v="71.02"/>
    <x v="1"/>
    <x v="0"/>
  </r>
  <r>
    <s v="Corn"/>
    <x v="2"/>
    <s v="Opportunity cost of land"/>
    <x v="15"/>
    <s v="dollars per planted acre"/>
    <s v="No specific size"/>
    <x v="4"/>
    <s v="United States"/>
    <x v="7"/>
    <n v="73.48"/>
    <x v="1"/>
    <x v="0"/>
  </r>
  <r>
    <s v="Corn"/>
    <x v="2"/>
    <s v="Opportunity cost of land"/>
    <x v="15"/>
    <s v="dollars per planted acre"/>
    <s v="No specific size"/>
    <x v="4"/>
    <s v="United States"/>
    <x v="8"/>
    <n v="76.61"/>
    <x v="1"/>
    <x v="0"/>
  </r>
  <r>
    <s v="Corn"/>
    <x v="2"/>
    <s v="Opportunity cost of land"/>
    <x v="15"/>
    <s v="dollars per planted acre"/>
    <s v="No specific size"/>
    <x v="4"/>
    <s v="United States"/>
    <x v="9"/>
    <n v="70.819999999999993"/>
    <x v="2"/>
    <x v="0"/>
  </r>
  <r>
    <s v="Corn"/>
    <x v="2"/>
    <s v="Opportunity cost of land"/>
    <x v="15"/>
    <s v="dollars per planted acre"/>
    <s v="No specific size"/>
    <x v="4"/>
    <s v="United States"/>
    <x v="10"/>
    <n v="69.67"/>
    <x v="2"/>
    <x v="0"/>
  </r>
  <r>
    <s v="Corn"/>
    <x v="2"/>
    <s v="Opportunity cost of land"/>
    <x v="15"/>
    <s v="dollars per planted acre"/>
    <s v="No specific size"/>
    <x v="4"/>
    <s v="United States"/>
    <x v="11"/>
    <n v="69.67"/>
    <x v="2"/>
    <x v="0"/>
  </r>
  <r>
    <s v="Corn"/>
    <x v="2"/>
    <s v="Opportunity cost of land"/>
    <x v="15"/>
    <s v="dollars per planted acre"/>
    <s v="No specific size"/>
    <x v="4"/>
    <s v="United States"/>
    <x v="12"/>
    <n v="77.98"/>
    <x v="2"/>
    <x v="0"/>
  </r>
  <r>
    <s v="Corn"/>
    <x v="2"/>
    <s v="Opportunity cost of land"/>
    <x v="15"/>
    <s v="dollars per planted acre"/>
    <s v="No specific size"/>
    <x v="4"/>
    <s v="United States"/>
    <x v="13"/>
    <n v="89.77"/>
    <x v="2"/>
    <x v="0"/>
  </r>
  <r>
    <s v="Corn"/>
    <x v="2"/>
    <s v="Opportunity cost of land"/>
    <x v="15"/>
    <s v="dollars per planted acre"/>
    <s v="No specific size"/>
    <x v="4"/>
    <s v="United States"/>
    <x v="14"/>
    <n v="86.46"/>
    <x v="3"/>
    <x v="0"/>
  </r>
  <r>
    <s v="Corn"/>
    <x v="2"/>
    <s v="Opportunity cost of land"/>
    <x v="15"/>
    <s v="dollars per planted acre"/>
    <s v="No specific size"/>
    <x v="4"/>
    <s v="United States"/>
    <x v="15"/>
    <n v="94.09"/>
    <x v="3"/>
    <x v="0"/>
  </r>
  <r>
    <s v="Corn"/>
    <x v="2"/>
    <s v="Opportunity cost of land"/>
    <x v="15"/>
    <s v="dollars per planted acre"/>
    <s v="No specific size"/>
    <x v="4"/>
    <s v="United States"/>
    <x v="16"/>
    <n v="105.96"/>
    <x v="3"/>
    <x v="0"/>
  </r>
  <r>
    <s v="Corn"/>
    <x v="2"/>
    <s v="Opportunity cost of land"/>
    <x v="15"/>
    <s v="dollars per planted acre"/>
    <s v="No specific size"/>
    <x v="4"/>
    <s v="United States"/>
    <x v="17"/>
    <n v="115.28"/>
    <x v="3"/>
    <x v="0"/>
  </r>
  <r>
    <s v="Corn"/>
    <x v="2"/>
    <s v="Opportunity cost of land"/>
    <x v="15"/>
    <s v="dollars per planted acre"/>
    <s v="No specific size"/>
    <x v="4"/>
    <s v="United States"/>
    <x v="18"/>
    <n v="119.52"/>
    <x v="3"/>
    <x v="0"/>
  </r>
  <r>
    <s v="Corn"/>
    <x v="2"/>
    <s v="Opportunity cost of land"/>
    <x v="15"/>
    <s v="dollars per planted acre"/>
    <s v="No specific size"/>
    <x v="4"/>
    <s v="United States"/>
    <x v="19"/>
    <n v="122.06"/>
    <x v="3"/>
    <x v="0"/>
  </r>
  <r>
    <s v="Corn"/>
    <x v="2"/>
    <s v="Opportunity cost of land"/>
    <x v="15"/>
    <s v="dollars per planted acre"/>
    <s v="No specific size"/>
    <x v="4"/>
    <s v="United States"/>
    <x v="20"/>
    <n v="109.92"/>
    <x v="4"/>
    <x v="0"/>
  </r>
  <r>
    <s v="Corn"/>
    <x v="2"/>
    <s v="Opportunity cost of land"/>
    <x v="15"/>
    <s v="dollars per planted acre"/>
    <s v="No specific size"/>
    <x v="4"/>
    <s v="United States"/>
    <x v="21"/>
    <n v="109.09"/>
    <x v="4"/>
    <x v="0"/>
  </r>
  <r>
    <s v="Corn"/>
    <x v="2"/>
    <s v="Opportunity cost of land"/>
    <x v="15"/>
    <s v="dollars per planted acre"/>
    <s v="No specific size"/>
    <x v="4"/>
    <s v="United States"/>
    <x v="22"/>
    <n v="112.11"/>
    <x v="4"/>
    <x v="0"/>
  </r>
  <r>
    <s v="Corn"/>
    <x v="2"/>
    <s v="Opportunity cost of land"/>
    <x v="15"/>
    <s v="dollars per planted acre"/>
    <s v="No specific size"/>
    <x v="4"/>
    <s v="United States"/>
    <x v="23"/>
    <n v="107.65"/>
    <x v="4"/>
    <x v="0"/>
  </r>
  <r>
    <s v="Corn"/>
    <x v="2"/>
    <s v="Opportunity cost of land"/>
    <x v="15"/>
    <s v="dollars per planted acre"/>
    <s v="No specific size"/>
    <x v="4"/>
    <s v="United States"/>
    <x v="24"/>
    <n v="111.39"/>
    <x v="4"/>
    <x v="0"/>
  </r>
  <r>
    <s v="Corn"/>
    <x v="2"/>
    <s v="Opportunity cost of land"/>
    <x v="15"/>
    <s v="dollars per planted acre"/>
    <s v="No specific size"/>
    <x v="4"/>
    <s v="United States"/>
    <x v="25"/>
    <n v="125.13"/>
    <x v="5"/>
    <x v="0"/>
  </r>
  <r>
    <s v="Corn"/>
    <x v="2"/>
    <s v="Opportunity cost of land"/>
    <x v="15"/>
    <s v="dollars per planted acre"/>
    <s v="No specific size"/>
    <x v="4"/>
    <s v="United States"/>
    <x v="26"/>
    <n v="133.33000000000001"/>
    <x v="5"/>
    <x v="0"/>
  </r>
  <r>
    <s v="Corn"/>
    <x v="2"/>
    <s v="Opportunity cost of land"/>
    <x v="15"/>
    <s v="dollars per planted acre"/>
    <s v="No specific size"/>
    <x v="5"/>
    <s v="United States"/>
    <x v="0"/>
    <n v="42.75"/>
    <x v="0"/>
    <x v="0"/>
  </r>
  <r>
    <s v="Corn"/>
    <x v="2"/>
    <s v="Opportunity cost of land"/>
    <x v="15"/>
    <s v="dollars per planted acre"/>
    <s v="No specific size"/>
    <x v="5"/>
    <s v="United States"/>
    <x v="1"/>
    <n v="47.73"/>
    <x v="0"/>
    <x v="0"/>
  </r>
  <r>
    <s v="Corn"/>
    <x v="2"/>
    <s v="Opportunity cost of land"/>
    <x v="15"/>
    <s v="dollars per planted acre"/>
    <s v="No specific size"/>
    <x v="5"/>
    <s v="United States"/>
    <x v="2"/>
    <n v="43.55"/>
    <x v="0"/>
    <x v="0"/>
  </r>
  <r>
    <s v="Corn"/>
    <x v="2"/>
    <s v="Opportunity cost of land"/>
    <x v="15"/>
    <s v="dollars per planted acre"/>
    <s v="No specific size"/>
    <x v="5"/>
    <s v="United States"/>
    <x v="3"/>
    <n v="46.49"/>
    <x v="0"/>
    <x v="0"/>
  </r>
  <r>
    <s v="Corn"/>
    <x v="2"/>
    <s v="Opportunity cost of land"/>
    <x v="15"/>
    <s v="dollars per planted acre"/>
    <s v="No specific size"/>
    <x v="5"/>
    <s v="United States"/>
    <x v="4"/>
    <n v="48.39"/>
    <x v="0"/>
    <x v="0"/>
  </r>
  <r>
    <s v="Corn"/>
    <x v="2"/>
    <s v="Opportunity cost of land"/>
    <x v="15"/>
    <s v="dollars per planted acre"/>
    <s v="No specific size"/>
    <x v="5"/>
    <s v="United States"/>
    <x v="5"/>
    <n v="50.43"/>
    <x v="1"/>
    <x v="0"/>
  </r>
  <r>
    <s v="Corn"/>
    <x v="2"/>
    <s v="Opportunity cost of land"/>
    <x v="15"/>
    <s v="dollars per planted acre"/>
    <s v="No specific size"/>
    <x v="5"/>
    <s v="United States"/>
    <x v="6"/>
    <n v="48.67"/>
    <x v="1"/>
    <x v="0"/>
  </r>
  <r>
    <s v="Corn"/>
    <x v="2"/>
    <s v="Opportunity cost of land"/>
    <x v="15"/>
    <s v="dollars per planted acre"/>
    <s v="No specific size"/>
    <x v="5"/>
    <s v="United States"/>
    <x v="7"/>
    <n v="50.12"/>
    <x v="1"/>
    <x v="0"/>
  </r>
  <r>
    <s v="Corn"/>
    <x v="2"/>
    <s v="Opportunity cost of land"/>
    <x v="15"/>
    <s v="dollars per planted acre"/>
    <s v="No specific size"/>
    <x v="5"/>
    <s v="United States"/>
    <x v="8"/>
    <n v="51.94"/>
    <x v="1"/>
    <x v="0"/>
  </r>
  <r>
    <s v="Corn"/>
    <x v="2"/>
    <s v="Opportunity cost of land"/>
    <x v="15"/>
    <s v="dollars per planted acre"/>
    <s v="No specific size"/>
    <x v="5"/>
    <s v="United States"/>
    <x v="9"/>
    <n v="62.77"/>
    <x v="2"/>
    <x v="0"/>
  </r>
  <r>
    <s v="Corn"/>
    <x v="2"/>
    <s v="Opportunity cost of land"/>
    <x v="15"/>
    <s v="dollars per planted acre"/>
    <s v="No specific size"/>
    <x v="5"/>
    <s v="United States"/>
    <x v="10"/>
    <n v="61.75"/>
    <x v="2"/>
    <x v="0"/>
  </r>
  <r>
    <s v="Corn"/>
    <x v="2"/>
    <s v="Opportunity cost of land"/>
    <x v="15"/>
    <s v="dollars per planted acre"/>
    <s v="No specific size"/>
    <x v="5"/>
    <s v="United States"/>
    <x v="11"/>
    <n v="66.13"/>
    <x v="2"/>
    <x v="0"/>
  </r>
  <r>
    <s v="Corn"/>
    <x v="2"/>
    <s v="Opportunity cost of land"/>
    <x v="15"/>
    <s v="dollars per planted acre"/>
    <s v="No specific size"/>
    <x v="5"/>
    <s v="United States"/>
    <x v="12"/>
    <n v="74.02"/>
    <x v="2"/>
    <x v="0"/>
  </r>
  <r>
    <s v="Corn"/>
    <x v="2"/>
    <s v="Opportunity cost of land"/>
    <x v="15"/>
    <s v="dollars per planted acre"/>
    <s v="No specific size"/>
    <x v="5"/>
    <s v="United States"/>
    <x v="13"/>
    <n v="85.21"/>
    <x v="2"/>
    <x v="0"/>
  </r>
  <r>
    <s v="Corn"/>
    <x v="2"/>
    <s v="Opportunity cost of land"/>
    <x v="15"/>
    <s v="dollars per planted acre"/>
    <s v="No specific size"/>
    <x v="5"/>
    <s v="United States"/>
    <x v="14"/>
    <n v="72.63"/>
    <x v="3"/>
    <x v="0"/>
  </r>
  <r>
    <s v="Corn"/>
    <x v="2"/>
    <s v="Opportunity cost of land"/>
    <x v="15"/>
    <s v="dollars per planted acre"/>
    <s v="No specific size"/>
    <x v="5"/>
    <s v="United States"/>
    <x v="15"/>
    <n v="79.040000000000006"/>
    <x v="3"/>
    <x v="0"/>
  </r>
  <r>
    <s v="Corn"/>
    <x v="2"/>
    <s v="Opportunity cost of land"/>
    <x v="15"/>
    <s v="dollars per planted acre"/>
    <s v="No specific size"/>
    <x v="5"/>
    <s v="United States"/>
    <x v="16"/>
    <n v="89.01"/>
    <x v="3"/>
    <x v="0"/>
  </r>
  <r>
    <s v="Corn"/>
    <x v="2"/>
    <s v="Opportunity cost of land"/>
    <x v="15"/>
    <s v="dollars per planted acre"/>
    <s v="No specific size"/>
    <x v="5"/>
    <s v="United States"/>
    <x v="17"/>
    <n v="96.84"/>
    <x v="3"/>
    <x v="0"/>
  </r>
  <r>
    <s v="Corn"/>
    <x v="2"/>
    <s v="Opportunity cost of land"/>
    <x v="15"/>
    <s v="dollars per planted acre"/>
    <s v="No specific size"/>
    <x v="5"/>
    <s v="United States"/>
    <x v="18"/>
    <n v="100.4"/>
    <x v="3"/>
    <x v="0"/>
  </r>
  <r>
    <s v="Corn"/>
    <x v="2"/>
    <s v="Opportunity cost of land"/>
    <x v="15"/>
    <s v="dollars per planted acre"/>
    <s v="No specific size"/>
    <x v="5"/>
    <s v="United States"/>
    <x v="19"/>
    <n v="102.54"/>
    <x v="3"/>
    <x v="0"/>
  </r>
  <r>
    <s v="Corn"/>
    <x v="2"/>
    <s v="Opportunity cost of land"/>
    <x v="15"/>
    <s v="dollars per planted acre"/>
    <s v="No specific size"/>
    <x v="5"/>
    <s v="United States"/>
    <x v="20"/>
    <n v="89.44"/>
    <x v="4"/>
    <x v="0"/>
  </r>
  <r>
    <s v="Corn"/>
    <x v="2"/>
    <s v="Opportunity cost of land"/>
    <x v="15"/>
    <s v="dollars per planted acre"/>
    <s v="No specific size"/>
    <x v="5"/>
    <s v="United States"/>
    <x v="21"/>
    <n v="90.44"/>
    <x v="4"/>
    <x v="0"/>
  </r>
  <r>
    <s v="Corn"/>
    <x v="2"/>
    <s v="Opportunity cost of land"/>
    <x v="15"/>
    <s v="dollars per planted acre"/>
    <s v="No specific size"/>
    <x v="5"/>
    <s v="United States"/>
    <x v="22"/>
    <n v="92.2"/>
    <x v="4"/>
    <x v="0"/>
  </r>
  <r>
    <s v="Corn"/>
    <x v="2"/>
    <s v="Opportunity cost of land"/>
    <x v="15"/>
    <s v="dollars per planted acre"/>
    <s v="No specific size"/>
    <x v="5"/>
    <s v="United States"/>
    <x v="23"/>
    <n v="96.38"/>
    <x v="4"/>
    <x v="0"/>
  </r>
  <r>
    <s v="Corn"/>
    <x v="2"/>
    <s v="Opportunity cost of land"/>
    <x v="15"/>
    <s v="dollars per planted acre"/>
    <s v="No specific size"/>
    <x v="5"/>
    <s v="United States"/>
    <x v="24"/>
    <n v="93.9"/>
    <x v="4"/>
    <x v="0"/>
  </r>
  <r>
    <s v="Corn"/>
    <x v="2"/>
    <s v="Opportunity cost of land"/>
    <x v="15"/>
    <s v="dollars per planted acre"/>
    <s v="No specific size"/>
    <x v="5"/>
    <s v="United States"/>
    <x v="25"/>
    <n v="120.69"/>
    <x v="5"/>
    <x v="0"/>
  </r>
  <r>
    <s v="Corn"/>
    <x v="2"/>
    <s v="Opportunity cost of land"/>
    <x v="15"/>
    <s v="dollars per planted acre"/>
    <s v="No specific size"/>
    <x v="5"/>
    <s v="United States"/>
    <x v="26"/>
    <n v="128.22"/>
    <x v="5"/>
    <x v="0"/>
  </r>
  <r>
    <s v="Corn"/>
    <x v="2"/>
    <s v="Opportunity cost of land"/>
    <x v="15"/>
    <s v="dollars per planted acre"/>
    <s v="No specific size"/>
    <x v="6"/>
    <s v="United States"/>
    <x v="0"/>
    <n v="31.11"/>
    <x v="0"/>
    <x v="0"/>
  </r>
  <r>
    <s v="Corn"/>
    <x v="2"/>
    <s v="Opportunity cost of land"/>
    <x v="15"/>
    <s v="dollars per planted acre"/>
    <s v="No specific size"/>
    <x v="6"/>
    <s v="United States"/>
    <x v="1"/>
    <n v="34.39"/>
    <x v="0"/>
    <x v="0"/>
  </r>
  <r>
    <s v="Corn"/>
    <x v="2"/>
    <s v="Opportunity cost of land"/>
    <x v="15"/>
    <s v="dollars per planted acre"/>
    <s v="No specific size"/>
    <x v="6"/>
    <s v="United States"/>
    <x v="2"/>
    <n v="33.229999999999997"/>
    <x v="0"/>
    <x v="0"/>
  </r>
  <r>
    <s v="Corn"/>
    <x v="2"/>
    <s v="Opportunity cost of land"/>
    <x v="15"/>
    <s v="dollars per planted acre"/>
    <s v="No specific size"/>
    <x v="6"/>
    <s v="United States"/>
    <x v="3"/>
    <n v="33.86"/>
    <x v="0"/>
    <x v="0"/>
  </r>
  <r>
    <s v="Corn"/>
    <x v="2"/>
    <s v="Opportunity cost of land"/>
    <x v="15"/>
    <s v="dollars per planted acre"/>
    <s v="No specific size"/>
    <x v="6"/>
    <s v="United States"/>
    <x v="4"/>
    <n v="34.729999999999997"/>
    <x v="0"/>
    <x v="0"/>
  </r>
  <r>
    <s v="Corn"/>
    <x v="2"/>
    <s v="Opportunity cost of land"/>
    <x v="15"/>
    <s v="dollars per planted acre"/>
    <s v="No specific size"/>
    <x v="6"/>
    <s v="United States"/>
    <x v="5"/>
    <n v="47.86"/>
    <x v="1"/>
    <x v="0"/>
  </r>
  <r>
    <s v="Corn"/>
    <x v="2"/>
    <s v="Opportunity cost of land"/>
    <x v="15"/>
    <s v="dollars per planted acre"/>
    <s v="No specific size"/>
    <x v="6"/>
    <s v="United States"/>
    <x v="6"/>
    <n v="50.48"/>
    <x v="1"/>
    <x v="0"/>
  </r>
  <r>
    <s v="Corn"/>
    <x v="2"/>
    <s v="Opportunity cost of land"/>
    <x v="15"/>
    <s v="dollars per planted acre"/>
    <s v="No specific size"/>
    <x v="6"/>
    <s v="United States"/>
    <x v="7"/>
    <n v="51.32"/>
    <x v="1"/>
    <x v="0"/>
  </r>
  <r>
    <s v="Corn"/>
    <x v="2"/>
    <s v="Opportunity cost of land"/>
    <x v="15"/>
    <s v="dollars per planted acre"/>
    <s v="No specific size"/>
    <x v="6"/>
    <s v="United States"/>
    <x v="8"/>
    <n v="53.38"/>
    <x v="1"/>
    <x v="0"/>
  </r>
  <r>
    <s v="Corn"/>
    <x v="2"/>
    <s v="Opportunity cost of land"/>
    <x v="15"/>
    <s v="dollars per planted acre"/>
    <s v="No specific size"/>
    <x v="6"/>
    <s v="United States"/>
    <x v="9"/>
    <n v="54.69"/>
    <x v="2"/>
    <x v="0"/>
  </r>
  <r>
    <s v="Corn"/>
    <x v="2"/>
    <s v="Opportunity cost of land"/>
    <x v="15"/>
    <s v="dollars per planted acre"/>
    <s v="No specific size"/>
    <x v="6"/>
    <s v="United States"/>
    <x v="10"/>
    <n v="53.8"/>
    <x v="2"/>
    <x v="0"/>
  </r>
  <r>
    <s v="Corn"/>
    <x v="2"/>
    <s v="Opportunity cost of land"/>
    <x v="15"/>
    <s v="dollars per planted acre"/>
    <s v="No specific size"/>
    <x v="6"/>
    <s v="United States"/>
    <x v="11"/>
    <n v="57.62"/>
    <x v="2"/>
    <x v="0"/>
  </r>
  <r>
    <s v="Corn"/>
    <x v="2"/>
    <s v="Opportunity cost of land"/>
    <x v="15"/>
    <s v="dollars per planted acre"/>
    <s v="No specific size"/>
    <x v="6"/>
    <s v="United States"/>
    <x v="12"/>
    <n v="64.5"/>
    <x v="2"/>
    <x v="0"/>
  </r>
  <r>
    <s v="Corn"/>
    <x v="2"/>
    <s v="Opportunity cost of land"/>
    <x v="15"/>
    <s v="dollars per planted acre"/>
    <s v="No specific size"/>
    <x v="6"/>
    <s v="United States"/>
    <x v="13"/>
    <n v="74.25"/>
    <x v="2"/>
    <x v="0"/>
  </r>
  <r>
    <s v="Corn"/>
    <x v="2"/>
    <s v="Opportunity cost of land"/>
    <x v="15"/>
    <s v="dollars per planted acre"/>
    <s v="No specific size"/>
    <x v="6"/>
    <s v="United States"/>
    <x v="14"/>
    <n v="66.88"/>
    <x v="3"/>
    <x v="0"/>
  </r>
  <r>
    <s v="Corn"/>
    <x v="2"/>
    <s v="Opportunity cost of land"/>
    <x v="15"/>
    <s v="dollars per planted acre"/>
    <s v="No specific size"/>
    <x v="6"/>
    <s v="United States"/>
    <x v="15"/>
    <n v="72.78"/>
    <x v="3"/>
    <x v="0"/>
  </r>
  <r>
    <s v="Corn"/>
    <x v="2"/>
    <s v="Opportunity cost of land"/>
    <x v="15"/>
    <s v="dollars per planted acre"/>
    <s v="No specific size"/>
    <x v="6"/>
    <s v="United States"/>
    <x v="16"/>
    <n v="81.96"/>
    <x v="3"/>
    <x v="0"/>
  </r>
  <r>
    <s v="Corn"/>
    <x v="2"/>
    <s v="Opportunity cost of land"/>
    <x v="15"/>
    <s v="dollars per planted acre"/>
    <s v="No specific size"/>
    <x v="6"/>
    <s v="United States"/>
    <x v="17"/>
    <n v="89.17"/>
    <x v="3"/>
    <x v="0"/>
  </r>
  <r>
    <s v="Corn"/>
    <x v="2"/>
    <s v="Opportunity cost of land"/>
    <x v="15"/>
    <s v="dollars per planted acre"/>
    <s v="No specific size"/>
    <x v="6"/>
    <s v="United States"/>
    <x v="18"/>
    <n v="92.45"/>
    <x v="3"/>
    <x v="0"/>
  </r>
  <r>
    <s v="Corn"/>
    <x v="2"/>
    <s v="Opportunity cost of land"/>
    <x v="15"/>
    <s v="dollars per planted acre"/>
    <s v="No specific size"/>
    <x v="6"/>
    <s v="United States"/>
    <x v="19"/>
    <n v="94.42"/>
    <x v="3"/>
    <x v="0"/>
  </r>
  <r>
    <s v="Corn"/>
    <x v="2"/>
    <s v="Opportunity cost of land"/>
    <x v="15"/>
    <s v="dollars per planted acre"/>
    <s v="No specific size"/>
    <x v="6"/>
    <s v="United States"/>
    <x v="20"/>
    <n v="91.25"/>
    <x v="4"/>
    <x v="0"/>
  </r>
  <r>
    <s v="Corn"/>
    <x v="2"/>
    <s v="Opportunity cost of land"/>
    <x v="15"/>
    <s v="dollars per planted acre"/>
    <s v="No specific size"/>
    <x v="6"/>
    <s v="United States"/>
    <x v="21"/>
    <n v="96.41"/>
    <x v="4"/>
    <x v="0"/>
  </r>
  <r>
    <s v="Corn"/>
    <x v="2"/>
    <s v="Opportunity cost of land"/>
    <x v="15"/>
    <s v="dollars per planted acre"/>
    <s v="No specific size"/>
    <x v="6"/>
    <s v="United States"/>
    <x v="22"/>
    <n v="94.99"/>
    <x v="4"/>
    <x v="0"/>
  </r>
  <r>
    <s v="Corn"/>
    <x v="2"/>
    <s v="Opportunity cost of land"/>
    <x v="15"/>
    <s v="dollars per planted acre"/>
    <s v="No specific size"/>
    <x v="6"/>
    <s v="United States"/>
    <x v="23"/>
    <n v="101.36"/>
    <x v="4"/>
    <x v="0"/>
  </r>
  <r>
    <s v="Corn"/>
    <x v="2"/>
    <s v="Opportunity cost of land"/>
    <x v="15"/>
    <s v="dollars per planted acre"/>
    <s v="No specific size"/>
    <x v="6"/>
    <s v="United States"/>
    <x v="24"/>
    <n v="100.6"/>
    <x v="4"/>
    <x v="0"/>
  </r>
  <r>
    <s v="Corn"/>
    <x v="2"/>
    <s v="Opportunity cost of land"/>
    <x v="15"/>
    <s v="dollars per planted acre"/>
    <s v="No specific size"/>
    <x v="6"/>
    <s v="United States"/>
    <x v="25"/>
    <n v="93.51"/>
    <x v="5"/>
    <x v="0"/>
  </r>
  <r>
    <s v="Corn"/>
    <x v="2"/>
    <s v="Opportunity cost of land"/>
    <x v="15"/>
    <s v="dollars per planted acre"/>
    <s v="No specific size"/>
    <x v="6"/>
    <s v="United States"/>
    <x v="26"/>
    <n v="97.47"/>
    <x v="5"/>
    <x v="0"/>
  </r>
  <r>
    <s v="Corn"/>
    <x v="2"/>
    <s v="Taxes and insurance"/>
    <x v="16"/>
    <s v="dollars per planted acre"/>
    <s v="No specific size"/>
    <x v="0"/>
    <s v="United States"/>
    <x v="0"/>
    <n v="6.98"/>
    <x v="0"/>
    <x v="0"/>
  </r>
  <r>
    <s v="Corn"/>
    <x v="2"/>
    <s v="Taxes and insurance"/>
    <x v="16"/>
    <s v="dollars per planted acre"/>
    <s v="No specific size"/>
    <x v="0"/>
    <s v="United States"/>
    <x v="1"/>
    <n v="7"/>
    <x v="0"/>
    <x v="0"/>
  </r>
  <r>
    <s v="Corn"/>
    <x v="2"/>
    <s v="Taxes and insurance"/>
    <x v="16"/>
    <s v="dollars per planted acre"/>
    <s v="No specific size"/>
    <x v="0"/>
    <s v="United States"/>
    <x v="2"/>
    <n v="7.05"/>
    <x v="0"/>
    <x v="0"/>
  </r>
  <r>
    <s v="Corn"/>
    <x v="2"/>
    <s v="Taxes and insurance"/>
    <x v="16"/>
    <s v="dollars per planted acre"/>
    <s v="No specific size"/>
    <x v="0"/>
    <s v="United States"/>
    <x v="3"/>
    <n v="6.96"/>
    <x v="0"/>
    <x v="0"/>
  </r>
  <r>
    <s v="Corn"/>
    <x v="2"/>
    <s v="Taxes and insurance"/>
    <x v="16"/>
    <s v="dollars per planted acre"/>
    <s v="No specific size"/>
    <x v="0"/>
    <s v="United States"/>
    <x v="4"/>
    <n v="7.13"/>
    <x v="0"/>
    <x v="0"/>
  </r>
  <r>
    <s v="Corn"/>
    <x v="2"/>
    <s v="Taxes and insurance"/>
    <x v="16"/>
    <s v="dollars per planted acre"/>
    <s v="No specific size"/>
    <x v="0"/>
    <s v="United States"/>
    <x v="5"/>
    <n v="5.49"/>
    <x v="1"/>
    <x v="0"/>
  </r>
  <r>
    <s v="Corn"/>
    <x v="2"/>
    <s v="Taxes and insurance"/>
    <x v="16"/>
    <s v="dollars per planted acre"/>
    <s v="No specific size"/>
    <x v="0"/>
    <s v="United States"/>
    <x v="6"/>
    <n v="5.42"/>
    <x v="1"/>
    <x v="0"/>
  </r>
  <r>
    <s v="Corn"/>
    <x v="2"/>
    <s v="Taxes and insurance"/>
    <x v="16"/>
    <s v="dollars per planted acre"/>
    <s v="No specific size"/>
    <x v="0"/>
    <s v="United States"/>
    <x v="7"/>
    <n v="5.54"/>
    <x v="1"/>
    <x v="0"/>
  </r>
  <r>
    <s v="Corn"/>
    <x v="2"/>
    <s v="Taxes and insurance"/>
    <x v="16"/>
    <s v="dollars per planted acre"/>
    <s v="No specific size"/>
    <x v="0"/>
    <s v="United States"/>
    <x v="8"/>
    <n v="5.58"/>
    <x v="1"/>
    <x v="0"/>
  </r>
  <r>
    <s v="Corn"/>
    <x v="2"/>
    <s v="Taxes and insurance"/>
    <x v="16"/>
    <s v="dollars per planted acre"/>
    <s v="No specific size"/>
    <x v="0"/>
    <s v="United States"/>
    <x v="9"/>
    <n v="6.51"/>
    <x v="2"/>
    <x v="0"/>
  </r>
  <r>
    <s v="Corn"/>
    <x v="2"/>
    <s v="Taxes and insurance"/>
    <x v="16"/>
    <s v="dollars per planted acre"/>
    <s v="No specific size"/>
    <x v="0"/>
    <s v="United States"/>
    <x v="10"/>
    <n v="7.01"/>
    <x v="2"/>
    <x v="0"/>
  </r>
  <r>
    <s v="Corn"/>
    <x v="2"/>
    <s v="Taxes and insurance"/>
    <x v="16"/>
    <s v="dollars per planted acre"/>
    <s v="No specific size"/>
    <x v="0"/>
    <s v="United States"/>
    <x v="11"/>
    <n v="7.52"/>
    <x v="2"/>
    <x v="0"/>
  </r>
  <r>
    <s v="Corn"/>
    <x v="2"/>
    <s v="Taxes and insurance"/>
    <x v="16"/>
    <s v="dollars per planted acre"/>
    <s v="No specific size"/>
    <x v="0"/>
    <s v="United States"/>
    <x v="12"/>
    <n v="8.2899999999999991"/>
    <x v="2"/>
    <x v="0"/>
  </r>
  <r>
    <s v="Corn"/>
    <x v="2"/>
    <s v="Taxes and insurance"/>
    <x v="16"/>
    <s v="dollars per planted acre"/>
    <s v="No specific size"/>
    <x v="0"/>
    <s v="United States"/>
    <x v="13"/>
    <n v="8.1300000000000008"/>
    <x v="2"/>
    <x v="0"/>
  </r>
  <r>
    <s v="Corn"/>
    <x v="2"/>
    <s v="Taxes and insurance"/>
    <x v="16"/>
    <s v="dollars per planted acre"/>
    <s v="No specific size"/>
    <x v="0"/>
    <s v="United States"/>
    <x v="14"/>
    <n v="8.4600000000000009"/>
    <x v="3"/>
    <x v="0"/>
  </r>
  <r>
    <s v="Corn"/>
    <x v="2"/>
    <s v="Taxes and insurance"/>
    <x v="16"/>
    <s v="dollars per planted acre"/>
    <s v="No specific size"/>
    <x v="0"/>
    <s v="United States"/>
    <x v="15"/>
    <n v="8.92"/>
    <x v="3"/>
    <x v="0"/>
  </r>
  <r>
    <s v="Corn"/>
    <x v="2"/>
    <s v="Taxes and insurance"/>
    <x v="16"/>
    <s v="dollars per planted acre"/>
    <s v="No specific size"/>
    <x v="0"/>
    <s v="United States"/>
    <x v="16"/>
    <n v="9"/>
    <x v="3"/>
    <x v="0"/>
  </r>
  <r>
    <s v="Corn"/>
    <x v="2"/>
    <s v="Taxes and insurance"/>
    <x v="16"/>
    <s v="dollars per planted acre"/>
    <s v="No specific size"/>
    <x v="0"/>
    <s v="United States"/>
    <x v="17"/>
    <n v="9.19"/>
    <x v="3"/>
    <x v="0"/>
  </r>
  <r>
    <s v="Corn"/>
    <x v="2"/>
    <s v="Taxes and insurance"/>
    <x v="16"/>
    <s v="dollars per planted acre"/>
    <s v="No specific size"/>
    <x v="0"/>
    <s v="United States"/>
    <x v="18"/>
    <n v="9.34"/>
    <x v="3"/>
    <x v="0"/>
  </r>
  <r>
    <s v="Corn"/>
    <x v="2"/>
    <s v="Taxes and insurance"/>
    <x v="16"/>
    <s v="dollars per planted acre"/>
    <s v="No specific size"/>
    <x v="0"/>
    <s v="United States"/>
    <x v="19"/>
    <n v="11.01"/>
    <x v="3"/>
    <x v="0"/>
  </r>
  <r>
    <s v="Corn"/>
    <x v="2"/>
    <s v="Taxes and insurance"/>
    <x v="16"/>
    <s v="dollars per planted acre"/>
    <s v="No specific size"/>
    <x v="0"/>
    <s v="United States"/>
    <x v="20"/>
    <n v="11.56"/>
    <x v="4"/>
    <x v="0"/>
  </r>
  <r>
    <s v="Corn"/>
    <x v="2"/>
    <s v="Taxes and insurance"/>
    <x v="16"/>
    <s v="dollars per planted acre"/>
    <s v="No specific size"/>
    <x v="0"/>
    <s v="United States"/>
    <x v="21"/>
    <n v="12.02"/>
    <x v="4"/>
    <x v="0"/>
  </r>
  <r>
    <s v="Corn"/>
    <x v="2"/>
    <s v="Taxes and insurance"/>
    <x v="16"/>
    <s v="dollars per planted acre"/>
    <s v="No specific size"/>
    <x v="0"/>
    <s v="United States"/>
    <x v="22"/>
    <n v="12.22"/>
    <x v="4"/>
    <x v="0"/>
  </r>
  <r>
    <s v="Corn"/>
    <x v="2"/>
    <s v="Taxes and insurance"/>
    <x v="16"/>
    <s v="dollars per planted acre"/>
    <s v="No specific size"/>
    <x v="0"/>
    <s v="United States"/>
    <x v="23"/>
    <n v="12.67"/>
    <x v="4"/>
    <x v="0"/>
  </r>
  <r>
    <s v="Corn"/>
    <x v="2"/>
    <s v="Taxes and insurance"/>
    <x v="16"/>
    <s v="dollars per planted acre"/>
    <s v="No specific size"/>
    <x v="0"/>
    <s v="United States"/>
    <x v="24"/>
    <n v="13.22"/>
    <x v="4"/>
    <x v="0"/>
  </r>
  <r>
    <s v="Corn"/>
    <x v="2"/>
    <s v="Taxes and insurance"/>
    <x v="16"/>
    <s v="dollars per planted acre"/>
    <s v="No specific size"/>
    <x v="0"/>
    <s v="United States"/>
    <x v="25"/>
    <n v="16.309999999999999"/>
    <x v="5"/>
    <x v="0"/>
  </r>
  <r>
    <s v="Corn"/>
    <x v="2"/>
    <s v="Taxes and insurance"/>
    <x v="16"/>
    <s v="dollars per planted acre"/>
    <s v="No specific size"/>
    <x v="0"/>
    <s v="United States"/>
    <x v="26"/>
    <n v="17.04"/>
    <x v="5"/>
    <x v="0"/>
  </r>
  <r>
    <s v="Corn"/>
    <x v="2"/>
    <s v="Taxes and insurance"/>
    <x v="16"/>
    <s v="dollars per planted acre"/>
    <s v="No specific size"/>
    <x v="1"/>
    <s v="United States"/>
    <x v="0"/>
    <n v="6.32"/>
    <x v="0"/>
    <x v="0"/>
  </r>
  <r>
    <s v="Corn"/>
    <x v="2"/>
    <s v="Taxes and insurance"/>
    <x v="16"/>
    <s v="dollars per planted acre"/>
    <s v="No specific size"/>
    <x v="1"/>
    <s v="United States"/>
    <x v="1"/>
    <n v="6.32"/>
    <x v="0"/>
    <x v="0"/>
  </r>
  <r>
    <s v="Corn"/>
    <x v="2"/>
    <s v="Taxes and insurance"/>
    <x v="16"/>
    <s v="dollars per planted acre"/>
    <s v="No specific size"/>
    <x v="1"/>
    <s v="United States"/>
    <x v="2"/>
    <n v="6.38"/>
    <x v="0"/>
    <x v="0"/>
  </r>
  <r>
    <s v="Corn"/>
    <x v="2"/>
    <s v="Taxes and insurance"/>
    <x v="16"/>
    <s v="dollars per planted acre"/>
    <s v="No specific size"/>
    <x v="1"/>
    <s v="United States"/>
    <x v="3"/>
    <n v="6.3"/>
    <x v="0"/>
    <x v="0"/>
  </r>
  <r>
    <s v="Corn"/>
    <x v="2"/>
    <s v="Taxes and insurance"/>
    <x v="16"/>
    <s v="dollars per planted acre"/>
    <s v="No specific size"/>
    <x v="1"/>
    <s v="United States"/>
    <x v="4"/>
    <n v="6.47"/>
    <x v="0"/>
    <x v="0"/>
  </r>
  <r>
    <s v="Corn"/>
    <x v="2"/>
    <s v="Taxes and insurance"/>
    <x v="16"/>
    <s v="dollars per planted acre"/>
    <s v="No specific size"/>
    <x v="1"/>
    <s v="United States"/>
    <x v="5"/>
    <n v="5.15"/>
    <x v="1"/>
    <x v="0"/>
  </r>
  <r>
    <s v="Corn"/>
    <x v="2"/>
    <s v="Taxes and insurance"/>
    <x v="16"/>
    <s v="dollars per planted acre"/>
    <s v="No specific size"/>
    <x v="1"/>
    <s v="United States"/>
    <x v="6"/>
    <n v="5.07"/>
    <x v="1"/>
    <x v="0"/>
  </r>
  <r>
    <s v="Corn"/>
    <x v="2"/>
    <s v="Taxes and insurance"/>
    <x v="16"/>
    <s v="dollars per planted acre"/>
    <s v="No specific size"/>
    <x v="1"/>
    <s v="United States"/>
    <x v="7"/>
    <n v="5.19"/>
    <x v="1"/>
    <x v="0"/>
  </r>
  <r>
    <s v="Corn"/>
    <x v="2"/>
    <s v="Taxes and insurance"/>
    <x v="16"/>
    <s v="dollars per planted acre"/>
    <s v="No specific size"/>
    <x v="1"/>
    <s v="United States"/>
    <x v="8"/>
    <n v="5.24"/>
    <x v="1"/>
    <x v="0"/>
  </r>
  <r>
    <s v="Corn"/>
    <x v="2"/>
    <s v="Taxes and insurance"/>
    <x v="16"/>
    <s v="dollars per planted acre"/>
    <s v="No specific size"/>
    <x v="1"/>
    <s v="United States"/>
    <x v="9"/>
    <n v="6.06"/>
    <x v="2"/>
    <x v="0"/>
  </r>
  <r>
    <s v="Corn"/>
    <x v="2"/>
    <s v="Taxes and insurance"/>
    <x v="16"/>
    <s v="dollars per planted acre"/>
    <s v="No specific size"/>
    <x v="1"/>
    <s v="United States"/>
    <x v="10"/>
    <n v="6.37"/>
    <x v="2"/>
    <x v="0"/>
  </r>
  <r>
    <s v="Corn"/>
    <x v="2"/>
    <s v="Taxes and insurance"/>
    <x v="16"/>
    <s v="dollars per planted acre"/>
    <s v="No specific size"/>
    <x v="1"/>
    <s v="United States"/>
    <x v="11"/>
    <n v="6.88"/>
    <x v="2"/>
    <x v="0"/>
  </r>
  <r>
    <s v="Corn"/>
    <x v="2"/>
    <s v="Taxes and insurance"/>
    <x v="16"/>
    <s v="dollars per planted acre"/>
    <s v="No specific size"/>
    <x v="1"/>
    <s v="United States"/>
    <x v="12"/>
    <n v="7.64"/>
    <x v="2"/>
    <x v="0"/>
  </r>
  <r>
    <s v="Corn"/>
    <x v="2"/>
    <s v="Taxes and insurance"/>
    <x v="16"/>
    <s v="dollars per planted acre"/>
    <s v="No specific size"/>
    <x v="1"/>
    <s v="United States"/>
    <x v="13"/>
    <n v="7.46"/>
    <x v="2"/>
    <x v="0"/>
  </r>
  <r>
    <s v="Corn"/>
    <x v="2"/>
    <s v="Taxes and insurance"/>
    <x v="16"/>
    <s v="dollars per planted acre"/>
    <s v="No specific size"/>
    <x v="1"/>
    <s v="United States"/>
    <x v="14"/>
    <n v="7.77"/>
    <x v="3"/>
    <x v="0"/>
  </r>
  <r>
    <s v="Corn"/>
    <x v="2"/>
    <s v="Taxes and insurance"/>
    <x v="16"/>
    <s v="dollars per planted acre"/>
    <s v="No specific size"/>
    <x v="1"/>
    <s v="United States"/>
    <x v="15"/>
    <n v="8.18"/>
    <x v="3"/>
    <x v="0"/>
  </r>
  <r>
    <s v="Corn"/>
    <x v="2"/>
    <s v="Taxes and insurance"/>
    <x v="16"/>
    <s v="dollars per planted acre"/>
    <s v="No specific size"/>
    <x v="1"/>
    <s v="United States"/>
    <x v="16"/>
    <n v="8.26"/>
    <x v="3"/>
    <x v="0"/>
  </r>
  <r>
    <s v="Corn"/>
    <x v="2"/>
    <s v="Taxes and insurance"/>
    <x v="16"/>
    <s v="dollars per planted acre"/>
    <s v="No specific size"/>
    <x v="1"/>
    <s v="United States"/>
    <x v="17"/>
    <n v="8.42"/>
    <x v="3"/>
    <x v="0"/>
  </r>
  <r>
    <s v="Corn"/>
    <x v="2"/>
    <s v="Taxes and insurance"/>
    <x v="16"/>
    <s v="dollars per planted acre"/>
    <s v="No specific size"/>
    <x v="1"/>
    <s v="United States"/>
    <x v="18"/>
    <n v="8.58"/>
    <x v="3"/>
    <x v="0"/>
  </r>
  <r>
    <s v="Corn"/>
    <x v="2"/>
    <s v="Taxes and insurance"/>
    <x v="16"/>
    <s v="dollars per planted acre"/>
    <s v="No specific size"/>
    <x v="1"/>
    <s v="United States"/>
    <x v="19"/>
    <n v="10.1"/>
    <x v="3"/>
    <x v="0"/>
  </r>
  <r>
    <s v="Corn"/>
    <x v="2"/>
    <s v="Taxes and insurance"/>
    <x v="16"/>
    <s v="dollars per planted acre"/>
    <s v="No specific size"/>
    <x v="1"/>
    <s v="United States"/>
    <x v="20"/>
    <n v="11.21"/>
    <x v="4"/>
    <x v="0"/>
  </r>
  <r>
    <s v="Corn"/>
    <x v="2"/>
    <s v="Taxes and insurance"/>
    <x v="16"/>
    <s v="dollars per planted acre"/>
    <s v="No specific size"/>
    <x v="1"/>
    <s v="United States"/>
    <x v="21"/>
    <n v="11.67"/>
    <x v="4"/>
    <x v="0"/>
  </r>
  <r>
    <s v="Corn"/>
    <x v="2"/>
    <s v="Taxes and insurance"/>
    <x v="16"/>
    <s v="dollars per planted acre"/>
    <s v="No specific size"/>
    <x v="1"/>
    <s v="United States"/>
    <x v="22"/>
    <n v="11.85"/>
    <x v="4"/>
    <x v="0"/>
  </r>
  <r>
    <s v="Corn"/>
    <x v="2"/>
    <s v="Taxes and insurance"/>
    <x v="16"/>
    <s v="dollars per planted acre"/>
    <s v="No specific size"/>
    <x v="1"/>
    <s v="United States"/>
    <x v="23"/>
    <n v="12.33"/>
    <x v="4"/>
    <x v="0"/>
  </r>
  <r>
    <s v="Corn"/>
    <x v="2"/>
    <s v="Taxes and insurance"/>
    <x v="16"/>
    <s v="dollars per planted acre"/>
    <s v="No specific size"/>
    <x v="1"/>
    <s v="United States"/>
    <x v="24"/>
    <n v="12.89"/>
    <x v="4"/>
    <x v="0"/>
  </r>
  <r>
    <s v="Corn"/>
    <x v="2"/>
    <s v="Taxes and insurance"/>
    <x v="16"/>
    <s v="dollars per planted acre"/>
    <s v="No specific size"/>
    <x v="1"/>
    <s v="United States"/>
    <x v="25"/>
    <n v="17.100000000000001"/>
    <x v="5"/>
    <x v="0"/>
  </r>
  <r>
    <s v="Corn"/>
    <x v="2"/>
    <s v="Taxes and insurance"/>
    <x v="16"/>
    <s v="dollars per planted acre"/>
    <s v="No specific size"/>
    <x v="1"/>
    <s v="United States"/>
    <x v="26"/>
    <n v="17.850000000000001"/>
    <x v="5"/>
    <x v="0"/>
  </r>
  <r>
    <s v="Corn"/>
    <x v="2"/>
    <s v="Taxes and insurance"/>
    <x v="16"/>
    <s v="dollars per planted acre"/>
    <s v="No specific size"/>
    <x v="2"/>
    <s v="United States"/>
    <x v="0"/>
    <n v="6.49"/>
    <x v="0"/>
    <x v="0"/>
  </r>
  <r>
    <s v="Corn"/>
    <x v="2"/>
    <s v="Taxes and insurance"/>
    <x v="16"/>
    <s v="dollars per planted acre"/>
    <s v="No specific size"/>
    <x v="2"/>
    <s v="United States"/>
    <x v="1"/>
    <n v="6.47"/>
    <x v="0"/>
    <x v="0"/>
  </r>
  <r>
    <s v="Corn"/>
    <x v="2"/>
    <s v="Taxes and insurance"/>
    <x v="16"/>
    <s v="dollars per planted acre"/>
    <s v="No specific size"/>
    <x v="2"/>
    <s v="United States"/>
    <x v="2"/>
    <n v="6.47"/>
    <x v="0"/>
    <x v="0"/>
  </r>
  <r>
    <s v="Corn"/>
    <x v="2"/>
    <s v="Taxes and insurance"/>
    <x v="16"/>
    <s v="dollars per planted acre"/>
    <s v="No specific size"/>
    <x v="2"/>
    <s v="United States"/>
    <x v="3"/>
    <n v="6.38"/>
    <x v="0"/>
    <x v="0"/>
  </r>
  <r>
    <s v="Corn"/>
    <x v="2"/>
    <s v="Taxes and insurance"/>
    <x v="16"/>
    <s v="dollars per planted acre"/>
    <s v="No specific size"/>
    <x v="2"/>
    <s v="United States"/>
    <x v="4"/>
    <n v="6.62"/>
    <x v="0"/>
    <x v="0"/>
  </r>
  <r>
    <s v="Corn"/>
    <x v="2"/>
    <s v="Taxes and insurance"/>
    <x v="16"/>
    <s v="dollars per planted acre"/>
    <s v="No specific size"/>
    <x v="2"/>
    <s v="United States"/>
    <x v="5"/>
    <n v="5.72"/>
    <x v="1"/>
    <x v="0"/>
  </r>
  <r>
    <s v="Corn"/>
    <x v="2"/>
    <s v="Taxes and insurance"/>
    <x v="16"/>
    <s v="dollars per planted acre"/>
    <s v="No specific size"/>
    <x v="2"/>
    <s v="United States"/>
    <x v="6"/>
    <n v="5.65"/>
    <x v="1"/>
    <x v="0"/>
  </r>
  <r>
    <s v="Corn"/>
    <x v="2"/>
    <s v="Taxes and insurance"/>
    <x v="16"/>
    <s v="dollars per planted acre"/>
    <s v="No specific size"/>
    <x v="2"/>
    <s v="United States"/>
    <x v="7"/>
    <n v="5.8"/>
    <x v="1"/>
    <x v="0"/>
  </r>
  <r>
    <s v="Corn"/>
    <x v="2"/>
    <s v="Taxes and insurance"/>
    <x v="16"/>
    <s v="dollars per planted acre"/>
    <s v="No specific size"/>
    <x v="2"/>
    <s v="United States"/>
    <x v="8"/>
    <n v="5.81"/>
    <x v="1"/>
    <x v="0"/>
  </r>
  <r>
    <s v="Corn"/>
    <x v="2"/>
    <s v="Taxes and insurance"/>
    <x v="16"/>
    <s v="dollars per planted acre"/>
    <s v="No specific size"/>
    <x v="2"/>
    <s v="United States"/>
    <x v="9"/>
    <n v="9"/>
    <x v="2"/>
    <x v="0"/>
  </r>
  <r>
    <s v="Corn"/>
    <x v="2"/>
    <s v="Taxes and insurance"/>
    <x v="16"/>
    <s v="dollars per planted acre"/>
    <s v="No specific size"/>
    <x v="2"/>
    <s v="United States"/>
    <x v="10"/>
    <n v="9.4700000000000006"/>
    <x v="2"/>
    <x v="0"/>
  </r>
  <r>
    <s v="Corn"/>
    <x v="2"/>
    <s v="Taxes and insurance"/>
    <x v="16"/>
    <s v="dollars per planted acre"/>
    <s v="No specific size"/>
    <x v="2"/>
    <s v="United States"/>
    <x v="11"/>
    <n v="10.23"/>
    <x v="2"/>
    <x v="0"/>
  </r>
  <r>
    <s v="Corn"/>
    <x v="2"/>
    <s v="Taxes and insurance"/>
    <x v="16"/>
    <s v="dollars per planted acre"/>
    <s v="No specific size"/>
    <x v="2"/>
    <s v="United States"/>
    <x v="12"/>
    <n v="11.35"/>
    <x v="2"/>
    <x v="0"/>
  </r>
  <r>
    <s v="Corn"/>
    <x v="2"/>
    <s v="Taxes and insurance"/>
    <x v="16"/>
    <s v="dollars per planted acre"/>
    <s v="No specific size"/>
    <x v="2"/>
    <s v="United States"/>
    <x v="13"/>
    <n v="11.08"/>
    <x v="2"/>
    <x v="0"/>
  </r>
  <r>
    <s v="Corn"/>
    <x v="2"/>
    <s v="Taxes and insurance"/>
    <x v="16"/>
    <s v="dollars per planted acre"/>
    <s v="No specific size"/>
    <x v="2"/>
    <s v="United States"/>
    <x v="14"/>
    <n v="9.08"/>
    <x v="3"/>
    <x v="0"/>
  </r>
  <r>
    <s v="Corn"/>
    <x v="2"/>
    <s v="Taxes and insurance"/>
    <x v="16"/>
    <s v="dollars per planted acre"/>
    <s v="No specific size"/>
    <x v="2"/>
    <s v="United States"/>
    <x v="15"/>
    <n v="9.5500000000000007"/>
    <x v="3"/>
    <x v="0"/>
  </r>
  <r>
    <s v="Corn"/>
    <x v="2"/>
    <s v="Taxes and insurance"/>
    <x v="16"/>
    <s v="dollars per planted acre"/>
    <s v="No specific size"/>
    <x v="2"/>
    <s v="United States"/>
    <x v="16"/>
    <n v="9.65"/>
    <x v="3"/>
    <x v="0"/>
  </r>
  <r>
    <s v="Corn"/>
    <x v="2"/>
    <s v="Taxes and insurance"/>
    <x v="16"/>
    <s v="dollars per planted acre"/>
    <s v="No specific size"/>
    <x v="2"/>
    <s v="United States"/>
    <x v="17"/>
    <n v="9.84"/>
    <x v="3"/>
    <x v="0"/>
  </r>
  <r>
    <s v="Corn"/>
    <x v="2"/>
    <s v="Taxes and insurance"/>
    <x v="16"/>
    <s v="dollars per planted acre"/>
    <s v="No specific size"/>
    <x v="2"/>
    <s v="United States"/>
    <x v="18"/>
    <n v="10.029999999999999"/>
    <x v="3"/>
    <x v="0"/>
  </r>
  <r>
    <s v="Corn"/>
    <x v="2"/>
    <s v="Taxes and insurance"/>
    <x v="16"/>
    <s v="dollars per planted acre"/>
    <s v="No specific size"/>
    <x v="2"/>
    <s v="United States"/>
    <x v="19"/>
    <n v="11.81"/>
    <x v="3"/>
    <x v="0"/>
  </r>
  <r>
    <s v="Corn"/>
    <x v="2"/>
    <s v="Taxes and insurance"/>
    <x v="16"/>
    <s v="dollars per planted acre"/>
    <s v="No specific size"/>
    <x v="2"/>
    <s v="United States"/>
    <x v="20"/>
    <n v="13.33"/>
    <x v="4"/>
    <x v="0"/>
  </r>
  <r>
    <s v="Corn"/>
    <x v="2"/>
    <s v="Taxes and insurance"/>
    <x v="16"/>
    <s v="dollars per planted acre"/>
    <s v="No specific size"/>
    <x v="2"/>
    <s v="United States"/>
    <x v="21"/>
    <n v="13.93"/>
    <x v="4"/>
    <x v="0"/>
  </r>
  <r>
    <s v="Corn"/>
    <x v="2"/>
    <s v="Taxes and insurance"/>
    <x v="16"/>
    <s v="dollars per planted acre"/>
    <s v="No specific size"/>
    <x v="2"/>
    <s v="United States"/>
    <x v="22"/>
    <n v="14.12"/>
    <x v="4"/>
    <x v="0"/>
  </r>
  <r>
    <s v="Corn"/>
    <x v="2"/>
    <s v="Taxes and insurance"/>
    <x v="16"/>
    <s v="dollars per planted acre"/>
    <s v="No specific size"/>
    <x v="2"/>
    <s v="United States"/>
    <x v="23"/>
    <n v="14.5"/>
    <x v="4"/>
    <x v="0"/>
  </r>
  <r>
    <s v="Corn"/>
    <x v="2"/>
    <s v="Taxes and insurance"/>
    <x v="16"/>
    <s v="dollars per planted acre"/>
    <s v="No specific size"/>
    <x v="2"/>
    <s v="United States"/>
    <x v="24"/>
    <n v="15.25"/>
    <x v="4"/>
    <x v="0"/>
  </r>
  <r>
    <s v="Corn"/>
    <x v="2"/>
    <s v="Taxes and insurance"/>
    <x v="16"/>
    <s v="dollars per planted acre"/>
    <s v="No specific size"/>
    <x v="2"/>
    <s v="United States"/>
    <x v="25"/>
    <n v="16.54"/>
    <x v="5"/>
    <x v="0"/>
  </r>
  <r>
    <s v="Corn"/>
    <x v="2"/>
    <s v="Taxes and insurance"/>
    <x v="16"/>
    <s v="dollars per planted acre"/>
    <s v="No specific size"/>
    <x v="2"/>
    <s v="United States"/>
    <x v="26"/>
    <n v="17.059999999999999"/>
    <x v="5"/>
    <x v="0"/>
  </r>
  <r>
    <s v="Corn"/>
    <x v="2"/>
    <s v="Taxes and insurance"/>
    <x v="16"/>
    <s v="dollars per planted acre"/>
    <s v="No specific size"/>
    <x v="3"/>
    <s v="United States"/>
    <x v="0"/>
    <n v="9.4"/>
    <x v="0"/>
    <x v="0"/>
  </r>
  <r>
    <s v="Corn"/>
    <x v="2"/>
    <s v="Taxes and insurance"/>
    <x v="16"/>
    <s v="dollars per planted acre"/>
    <s v="No specific size"/>
    <x v="3"/>
    <s v="United States"/>
    <x v="1"/>
    <n v="9.77"/>
    <x v="0"/>
    <x v="0"/>
  </r>
  <r>
    <s v="Corn"/>
    <x v="2"/>
    <s v="Taxes and insurance"/>
    <x v="16"/>
    <s v="dollars per planted acre"/>
    <s v="No specific size"/>
    <x v="3"/>
    <s v="United States"/>
    <x v="2"/>
    <n v="9.7799999999999994"/>
    <x v="0"/>
    <x v="0"/>
  </r>
  <r>
    <s v="Corn"/>
    <x v="2"/>
    <s v="Taxes and insurance"/>
    <x v="16"/>
    <s v="dollars per planted acre"/>
    <s v="No specific size"/>
    <x v="3"/>
    <s v="United States"/>
    <x v="3"/>
    <n v="9.85"/>
    <x v="0"/>
    <x v="0"/>
  </r>
  <r>
    <s v="Corn"/>
    <x v="2"/>
    <s v="Taxes and insurance"/>
    <x v="16"/>
    <s v="dollars per planted acre"/>
    <s v="No specific size"/>
    <x v="3"/>
    <s v="United States"/>
    <x v="4"/>
    <n v="9.5"/>
    <x v="0"/>
    <x v="0"/>
  </r>
  <r>
    <s v="Corn"/>
    <x v="2"/>
    <s v="Taxes and insurance"/>
    <x v="16"/>
    <s v="dollars per planted acre"/>
    <s v="No specific size"/>
    <x v="3"/>
    <s v="United States"/>
    <x v="5"/>
    <n v="5.12"/>
    <x v="1"/>
    <x v="0"/>
  </r>
  <r>
    <s v="Corn"/>
    <x v="2"/>
    <s v="Taxes and insurance"/>
    <x v="16"/>
    <s v="dollars per planted acre"/>
    <s v="No specific size"/>
    <x v="3"/>
    <s v="United States"/>
    <x v="6"/>
    <n v="5.01"/>
    <x v="1"/>
    <x v="0"/>
  </r>
  <r>
    <s v="Corn"/>
    <x v="2"/>
    <s v="Taxes and insurance"/>
    <x v="16"/>
    <s v="dollars per planted acre"/>
    <s v="No specific size"/>
    <x v="3"/>
    <s v="United States"/>
    <x v="7"/>
    <n v="5.0999999999999996"/>
    <x v="1"/>
    <x v="0"/>
  </r>
  <r>
    <s v="Corn"/>
    <x v="2"/>
    <s v="Taxes and insurance"/>
    <x v="16"/>
    <s v="dollars per planted acre"/>
    <s v="No specific size"/>
    <x v="3"/>
    <s v="United States"/>
    <x v="8"/>
    <n v="5.13"/>
    <x v="1"/>
    <x v="0"/>
  </r>
  <r>
    <s v="Corn"/>
    <x v="2"/>
    <s v="Taxes and insurance"/>
    <x v="16"/>
    <s v="dollars per planted acre"/>
    <s v="No specific size"/>
    <x v="3"/>
    <s v="United States"/>
    <x v="9"/>
    <n v="4.0599999999999996"/>
    <x v="2"/>
    <x v="0"/>
  </r>
  <r>
    <s v="Corn"/>
    <x v="2"/>
    <s v="Taxes and insurance"/>
    <x v="16"/>
    <s v="dollars per planted acre"/>
    <s v="No specific size"/>
    <x v="3"/>
    <s v="United States"/>
    <x v="10"/>
    <n v="4.2699999999999996"/>
    <x v="2"/>
    <x v="0"/>
  </r>
  <r>
    <s v="Corn"/>
    <x v="2"/>
    <s v="Taxes and insurance"/>
    <x v="16"/>
    <s v="dollars per planted acre"/>
    <s v="No specific size"/>
    <x v="3"/>
    <s v="United States"/>
    <x v="11"/>
    <n v="4.6100000000000003"/>
    <x v="2"/>
    <x v="0"/>
  </r>
  <r>
    <s v="Corn"/>
    <x v="2"/>
    <s v="Taxes and insurance"/>
    <x v="16"/>
    <s v="dollars per planted acre"/>
    <s v="No specific size"/>
    <x v="3"/>
    <s v="United States"/>
    <x v="12"/>
    <n v="5.12"/>
    <x v="2"/>
    <x v="0"/>
  </r>
  <r>
    <s v="Corn"/>
    <x v="2"/>
    <s v="Taxes and insurance"/>
    <x v="16"/>
    <s v="dollars per planted acre"/>
    <s v="No specific size"/>
    <x v="3"/>
    <s v="United States"/>
    <x v="13"/>
    <n v="5"/>
    <x v="2"/>
    <x v="0"/>
  </r>
  <r>
    <s v="Corn"/>
    <x v="2"/>
    <s v="Taxes and insurance"/>
    <x v="16"/>
    <s v="dollars per planted acre"/>
    <s v="No specific size"/>
    <x v="3"/>
    <s v="United States"/>
    <x v="14"/>
    <n v="8.85"/>
    <x v="3"/>
    <x v="0"/>
  </r>
  <r>
    <s v="Corn"/>
    <x v="2"/>
    <s v="Taxes and insurance"/>
    <x v="16"/>
    <s v="dollars per planted acre"/>
    <s v="No specific size"/>
    <x v="3"/>
    <s v="United States"/>
    <x v="15"/>
    <n v="9.31"/>
    <x v="3"/>
    <x v="0"/>
  </r>
  <r>
    <s v="Corn"/>
    <x v="2"/>
    <s v="Taxes and insurance"/>
    <x v="16"/>
    <s v="dollars per planted acre"/>
    <s v="No specific size"/>
    <x v="3"/>
    <s v="United States"/>
    <x v="16"/>
    <n v="9.4"/>
    <x v="3"/>
    <x v="0"/>
  </r>
  <r>
    <s v="Corn"/>
    <x v="2"/>
    <s v="Taxes and insurance"/>
    <x v="16"/>
    <s v="dollars per planted acre"/>
    <s v="No specific size"/>
    <x v="3"/>
    <s v="United States"/>
    <x v="17"/>
    <n v="9.59"/>
    <x v="3"/>
    <x v="0"/>
  </r>
  <r>
    <s v="Corn"/>
    <x v="2"/>
    <s v="Taxes and insurance"/>
    <x v="16"/>
    <s v="dollars per planted acre"/>
    <s v="No specific size"/>
    <x v="3"/>
    <s v="United States"/>
    <x v="18"/>
    <n v="9.7799999999999994"/>
    <x v="3"/>
    <x v="0"/>
  </r>
  <r>
    <s v="Corn"/>
    <x v="2"/>
    <s v="Taxes and insurance"/>
    <x v="16"/>
    <s v="dollars per planted acre"/>
    <s v="No specific size"/>
    <x v="3"/>
    <s v="United States"/>
    <x v="19"/>
    <n v="11.51"/>
    <x v="3"/>
    <x v="0"/>
  </r>
  <r>
    <s v="Corn"/>
    <x v="2"/>
    <s v="Taxes and insurance"/>
    <x v="16"/>
    <s v="dollars per planted acre"/>
    <s v="No specific size"/>
    <x v="3"/>
    <s v="United States"/>
    <x v="20"/>
    <n v="10.36"/>
    <x v="4"/>
    <x v="0"/>
  </r>
  <r>
    <s v="Corn"/>
    <x v="2"/>
    <s v="Taxes and insurance"/>
    <x v="16"/>
    <s v="dollars per planted acre"/>
    <s v="No specific size"/>
    <x v="3"/>
    <s v="United States"/>
    <x v="21"/>
    <n v="10.78"/>
    <x v="4"/>
    <x v="0"/>
  </r>
  <r>
    <s v="Corn"/>
    <x v="2"/>
    <s v="Taxes and insurance"/>
    <x v="16"/>
    <s v="dollars per planted acre"/>
    <s v="No specific size"/>
    <x v="3"/>
    <s v="United States"/>
    <x v="22"/>
    <n v="10.92"/>
    <x v="4"/>
    <x v="0"/>
  </r>
  <r>
    <s v="Corn"/>
    <x v="2"/>
    <s v="Taxes and insurance"/>
    <x v="16"/>
    <s v="dollars per planted acre"/>
    <s v="No specific size"/>
    <x v="3"/>
    <s v="United States"/>
    <x v="23"/>
    <n v="11.85"/>
    <x v="4"/>
    <x v="0"/>
  </r>
  <r>
    <s v="Corn"/>
    <x v="2"/>
    <s v="Taxes and insurance"/>
    <x v="16"/>
    <s v="dollars per planted acre"/>
    <s v="No specific size"/>
    <x v="3"/>
    <s v="United States"/>
    <x v="24"/>
    <n v="11.04"/>
    <x v="4"/>
    <x v="0"/>
  </r>
  <r>
    <s v="Corn"/>
    <x v="2"/>
    <s v="Taxes and insurance"/>
    <x v="16"/>
    <s v="dollars per planted acre"/>
    <s v="No specific size"/>
    <x v="3"/>
    <s v="United States"/>
    <x v="25"/>
    <n v="12.26"/>
    <x v="5"/>
    <x v="0"/>
  </r>
  <r>
    <s v="Corn"/>
    <x v="2"/>
    <s v="Taxes and insurance"/>
    <x v="16"/>
    <s v="dollars per planted acre"/>
    <s v="No specific size"/>
    <x v="3"/>
    <s v="United States"/>
    <x v="26"/>
    <n v="12.71"/>
    <x v="5"/>
    <x v="0"/>
  </r>
  <r>
    <s v="Corn"/>
    <x v="2"/>
    <s v="Taxes and insurance"/>
    <x v="16"/>
    <s v="dollars per planted acre"/>
    <s v="No specific size"/>
    <x v="4"/>
    <s v="United States"/>
    <x v="0"/>
    <n v="10.09"/>
    <x v="0"/>
    <x v="0"/>
  </r>
  <r>
    <s v="Corn"/>
    <x v="2"/>
    <s v="Taxes and insurance"/>
    <x v="16"/>
    <s v="dollars per planted acre"/>
    <s v="No specific size"/>
    <x v="4"/>
    <s v="United States"/>
    <x v="1"/>
    <n v="10.050000000000001"/>
    <x v="0"/>
    <x v="0"/>
  </r>
  <r>
    <s v="Corn"/>
    <x v="2"/>
    <s v="Taxes and insurance"/>
    <x v="16"/>
    <s v="dollars per planted acre"/>
    <s v="No specific size"/>
    <x v="4"/>
    <s v="United States"/>
    <x v="2"/>
    <n v="10.02"/>
    <x v="0"/>
    <x v="0"/>
  </r>
  <r>
    <s v="Corn"/>
    <x v="2"/>
    <s v="Taxes and insurance"/>
    <x v="16"/>
    <s v="dollars per planted acre"/>
    <s v="No specific size"/>
    <x v="4"/>
    <s v="United States"/>
    <x v="3"/>
    <n v="9.93"/>
    <x v="0"/>
    <x v="0"/>
  </r>
  <r>
    <s v="Corn"/>
    <x v="2"/>
    <s v="Taxes and insurance"/>
    <x v="16"/>
    <s v="dollars per planted acre"/>
    <s v="No specific size"/>
    <x v="4"/>
    <s v="United States"/>
    <x v="4"/>
    <n v="10.050000000000001"/>
    <x v="0"/>
    <x v="0"/>
  </r>
  <r>
    <s v="Corn"/>
    <x v="2"/>
    <s v="Taxes and insurance"/>
    <x v="16"/>
    <s v="dollars per planted acre"/>
    <s v="No specific size"/>
    <x v="4"/>
    <s v="United States"/>
    <x v="5"/>
    <n v="6.63"/>
    <x v="1"/>
    <x v="0"/>
  </r>
  <r>
    <s v="Corn"/>
    <x v="2"/>
    <s v="Taxes and insurance"/>
    <x v="16"/>
    <s v="dollars per planted acre"/>
    <s v="No specific size"/>
    <x v="4"/>
    <s v="United States"/>
    <x v="6"/>
    <n v="6.54"/>
    <x v="1"/>
    <x v="0"/>
  </r>
  <r>
    <s v="Corn"/>
    <x v="2"/>
    <s v="Taxes and insurance"/>
    <x v="16"/>
    <s v="dollars per planted acre"/>
    <s v="No specific size"/>
    <x v="4"/>
    <s v="United States"/>
    <x v="7"/>
    <n v="6.74"/>
    <x v="1"/>
    <x v="0"/>
  </r>
  <r>
    <s v="Corn"/>
    <x v="2"/>
    <s v="Taxes and insurance"/>
    <x v="16"/>
    <s v="dollars per planted acre"/>
    <s v="No specific size"/>
    <x v="4"/>
    <s v="United States"/>
    <x v="8"/>
    <n v="6.8"/>
    <x v="1"/>
    <x v="0"/>
  </r>
  <r>
    <s v="Corn"/>
    <x v="2"/>
    <s v="Taxes and insurance"/>
    <x v="16"/>
    <s v="dollars per planted acre"/>
    <s v="No specific size"/>
    <x v="4"/>
    <s v="United States"/>
    <x v="9"/>
    <n v="8"/>
    <x v="2"/>
    <x v="0"/>
  </r>
  <r>
    <s v="Corn"/>
    <x v="2"/>
    <s v="Taxes and insurance"/>
    <x v="16"/>
    <s v="dollars per planted acre"/>
    <s v="No specific size"/>
    <x v="4"/>
    <s v="United States"/>
    <x v="10"/>
    <n v="8.42"/>
    <x v="2"/>
    <x v="0"/>
  </r>
  <r>
    <s v="Corn"/>
    <x v="2"/>
    <s v="Taxes and insurance"/>
    <x v="16"/>
    <s v="dollars per planted acre"/>
    <s v="No specific size"/>
    <x v="4"/>
    <s v="United States"/>
    <x v="11"/>
    <n v="8.42"/>
    <x v="2"/>
    <x v="0"/>
  </r>
  <r>
    <s v="Corn"/>
    <x v="2"/>
    <s v="Taxes and insurance"/>
    <x v="16"/>
    <s v="dollars per planted acre"/>
    <s v="No specific size"/>
    <x v="4"/>
    <s v="United States"/>
    <x v="12"/>
    <n v="9.35"/>
    <x v="2"/>
    <x v="0"/>
  </r>
  <r>
    <s v="Corn"/>
    <x v="2"/>
    <s v="Taxes and insurance"/>
    <x v="16"/>
    <s v="dollars per planted acre"/>
    <s v="No specific size"/>
    <x v="4"/>
    <s v="United States"/>
    <x v="13"/>
    <n v="9.1300000000000008"/>
    <x v="2"/>
    <x v="0"/>
  </r>
  <r>
    <s v="Corn"/>
    <x v="2"/>
    <s v="Taxes and insurance"/>
    <x v="16"/>
    <s v="dollars per planted acre"/>
    <s v="No specific size"/>
    <x v="4"/>
    <s v="United States"/>
    <x v="14"/>
    <n v="10.45"/>
    <x v="3"/>
    <x v="0"/>
  </r>
  <r>
    <s v="Corn"/>
    <x v="2"/>
    <s v="Taxes and insurance"/>
    <x v="16"/>
    <s v="dollars per planted acre"/>
    <s v="No specific size"/>
    <x v="4"/>
    <s v="United States"/>
    <x v="15"/>
    <n v="10.99"/>
    <x v="3"/>
    <x v="0"/>
  </r>
  <r>
    <s v="Corn"/>
    <x v="2"/>
    <s v="Taxes and insurance"/>
    <x v="16"/>
    <s v="dollars per planted acre"/>
    <s v="No specific size"/>
    <x v="4"/>
    <s v="United States"/>
    <x v="16"/>
    <n v="11.1"/>
    <x v="3"/>
    <x v="0"/>
  </r>
  <r>
    <s v="Corn"/>
    <x v="2"/>
    <s v="Taxes and insurance"/>
    <x v="16"/>
    <s v="dollars per planted acre"/>
    <s v="No specific size"/>
    <x v="4"/>
    <s v="United States"/>
    <x v="17"/>
    <n v="11.32"/>
    <x v="3"/>
    <x v="0"/>
  </r>
  <r>
    <s v="Corn"/>
    <x v="2"/>
    <s v="Taxes and insurance"/>
    <x v="16"/>
    <s v="dollars per planted acre"/>
    <s v="No specific size"/>
    <x v="4"/>
    <s v="United States"/>
    <x v="18"/>
    <n v="11.54"/>
    <x v="3"/>
    <x v="0"/>
  </r>
  <r>
    <s v="Corn"/>
    <x v="2"/>
    <s v="Taxes and insurance"/>
    <x v="16"/>
    <s v="dollars per planted acre"/>
    <s v="No specific size"/>
    <x v="4"/>
    <s v="United States"/>
    <x v="19"/>
    <n v="13.59"/>
    <x v="3"/>
    <x v="0"/>
  </r>
  <r>
    <s v="Corn"/>
    <x v="2"/>
    <s v="Taxes and insurance"/>
    <x v="16"/>
    <s v="dollars per planted acre"/>
    <s v="No specific size"/>
    <x v="4"/>
    <s v="United States"/>
    <x v="20"/>
    <n v="11.53"/>
    <x v="4"/>
    <x v="0"/>
  </r>
  <r>
    <s v="Corn"/>
    <x v="2"/>
    <s v="Taxes and insurance"/>
    <x v="16"/>
    <s v="dollars per planted acre"/>
    <s v="No specific size"/>
    <x v="4"/>
    <s v="United States"/>
    <x v="21"/>
    <n v="11.99"/>
    <x v="4"/>
    <x v="0"/>
  </r>
  <r>
    <s v="Corn"/>
    <x v="2"/>
    <s v="Taxes and insurance"/>
    <x v="16"/>
    <s v="dollars per planted acre"/>
    <s v="No specific size"/>
    <x v="4"/>
    <s v="United States"/>
    <x v="22"/>
    <n v="12.19"/>
    <x v="4"/>
    <x v="0"/>
  </r>
  <r>
    <s v="Corn"/>
    <x v="2"/>
    <s v="Taxes and insurance"/>
    <x v="16"/>
    <s v="dollars per planted acre"/>
    <s v="No specific size"/>
    <x v="4"/>
    <s v="United States"/>
    <x v="23"/>
    <n v="12.36"/>
    <x v="4"/>
    <x v="0"/>
  </r>
  <r>
    <s v="Corn"/>
    <x v="2"/>
    <s v="Taxes and insurance"/>
    <x v="16"/>
    <s v="dollars per planted acre"/>
    <s v="No specific size"/>
    <x v="4"/>
    <s v="United States"/>
    <x v="24"/>
    <n v="13.07"/>
    <x v="4"/>
    <x v="0"/>
  </r>
  <r>
    <s v="Corn"/>
    <x v="2"/>
    <s v="Taxes and insurance"/>
    <x v="16"/>
    <s v="dollars per planted acre"/>
    <s v="No specific size"/>
    <x v="4"/>
    <s v="United States"/>
    <x v="25"/>
    <n v="16.62"/>
    <x v="5"/>
    <x v="0"/>
  </r>
  <r>
    <s v="Corn"/>
    <x v="2"/>
    <s v="Taxes and insurance"/>
    <x v="16"/>
    <s v="dollars per planted acre"/>
    <s v="No specific size"/>
    <x v="4"/>
    <s v="United States"/>
    <x v="26"/>
    <n v="17.29"/>
    <x v="5"/>
    <x v="0"/>
  </r>
  <r>
    <s v="Corn"/>
    <x v="2"/>
    <s v="Taxes and insurance"/>
    <x v="16"/>
    <s v="dollars per planted acre"/>
    <s v="No specific size"/>
    <x v="5"/>
    <s v="United States"/>
    <x v="0"/>
    <n v="6.74"/>
    <x v="0"/>
    <x v="0"/>
  </r>
  <r>
    <s v="Corn"/>
    <x v="2"/>
    <s v="Taxes and insurance"/>
    <x v="16"/>
    <s v="dollars per planted acre"/>
    <s v="No specific size"/>
    <x v="5"/>
    <s v="United States"/>
    <x v="1"/>
    <n v="6.71"/>
    <x v="0"/>
    <x v="0"/>
  </r>
  <r>
    <s v="Corn"/>
    <x v="2"/>
    <s v="Taxes and insurance"/>
    <x v="16"/>
    <s v="dollars per planted acre"/>
    <s v="No specific size"/>
    <x v="5"/>
    <s v="United States"/>
    <x v="2"/>
    <n v="6.79"/>
    <x v="0"/>
    <x v="0"/>
  </r>
  <r>
    <s v="Corn"/>
    <x v="2"/>
    <s v="Taxes and insurance"/>
    <x v="16"/>
    <s v="dollars per planted acre"/>
    <s v="No specific size"/>
    <x v="5"/>
    <s v="United States"/>
    <x v="3"/>
    <n v="6.68"/>
    <x v="0"/>
    <x v="0"/>
  </r>
  <r>
    <s v="Corn"/>
    <x v="2"/>
    <s v="Taxes and insurance"/>
    <x v="16"/>
    <s v="dollars per planted acre"/>
    <s v="No specific size"/>
    <x v="5"/>
    <s v="United States"/>
    <x v="4"/>
    <n v="6.93"/>
    <x v="0"/>
    <x v="0"/>
  </r>
  <r>
    <s v="Corn"/>
    <x v="2"/>
    <s v="Taxes and insurance"/>
    <x v="16"/>
    <s v="dollars per planted acre"/>
    <s v="No specific size"/>
    <x v="5"/>
    <s v="United States"/>
    <x v="5"/>
    <n v="6.05"/>
    <x v="1"/>
    <x v="0"/>
  </r>
  <r>
    <s v="Corn"/>
    <x v="2"/>
    <s v="Taxes and insurance"/>
    <x v="16"/>
    <s v="dollars per planted acre"/>
    <s v="No specific size"/>
    <x v="5"/>
    <s v="United States"/>
    <x v="6"/>
    <n v="6.07"/>
    <x v="1"/>
    <x v="0"/>
  </r>
  <r>
    <s v="Corn"/>
    <x v="2"/>
    <s v="Taxes and insurance"/>
    <x v="16"/>
    <s v="dollars per planted acre"/>
    <s v="No specific size"/>
    <x v="5"/>
    <s v="United States"/>
    <x v="7"/>
    <n v="6.2"/>
    <x v="1"/>
    <x v="0"/>
  </r>
  <r>
    <s v="Corn"/>
    <x v="2"/>
    <s v="Taxes and insurance"/>
    <x v="16"/>
    <s v="dollars per planted acre"/>
    <s v="No specific size"/>
    <x v="5"/>
    <s v="United States"/>
    <x v="8"/>
    <n v="6.19"/>
    <x v="1"/>
    <x v="0"/>
  </r>
  <r>
    <s v="Corn"/>
    <x v="2"/>
    <s v="Taxes and insurance"/>
    <x v="16"/>
    <s v="dollars per planted acre"/>
    <s v="No specific size"/>
    <x v="5"/>
    <s v="United States"/>
    <x v="9"/>
    <n v="5.13"/>
    <x v="2"/>
    <x v="0"/>
  </r>
  <r>
    <s v="Corn"/>
    <x v="2"/>
    <s v="Taxes and insurance"/>
    <x v="16"/>
    <s v="dollars per planted acre"/>
    <s v="No specific size"/>
    <x v="5"/>
    <s v="United States"/>
    <x v="10"/>
    <n v="5.4"/>
    <x v="2"/>
    <x v="0"/>
  </r>
  <r>
    <s v="Corn"/>
    <x v="2"/>
    <s v="Taxes and insurance"/>
    <x v="16"/>
    <s v="dollars per planted acre"/>
    <s v="No specific size"/>
    <x v="5"/>
    <s v="United States"/>
    <x v="11"/>
    <n v="5.83"/>
    <x v="2"/>
    <x v="0"/>
  </r>
  <r>
    <s v="Corn"/>
    <x v="2"/>
    <s v="Taxes and insurance"/>
    <x v="16"/>
    <s v="dollars per planted acre"/>
    <s v="No specific size"/>
    <x v="5"/>
    <s v="United States"/>
    <x v="12"/>
    <n v="6.47"/>
    <x v="2"/>
    <x v="0"/>
  </r>
  <r>
    <s v="Corn"/>
    <x v="2"/>
    <s v="Taxes and insurance"/>
    <x v="16"/>
    <s v="dollars per planted acre"/>
    <s v="No specific size"/>
    <x v="5"/>
    <s v="United States"/>
    <x v="13"/>
    <n v="6.32"/>
    <x v="2"/>
    <x v="0"/>
  </r>
  <r>
    <s v="Corn"/>
    <x v="2"/>
    <s v="Taxes and insurance"/>
    <x v="16"/>
    <s v="dollars per planted acre"/>
    <s v="No specific size"/>
    <x v="5"/>
    <s v="United States"/>
    <x v="14"/>
    <n v="10.95"/>
    <x v="3"/>
    <x v="0"/>
  </r>
  <r>
    <s v="Corn"/>
    <x v="2"/>
    <s v="Taxes and insurance"/>
    <x v="16"/>
    <s v="dollars per planted acre"/>
    <s v="No specific size"/>
    <x v="5"/>
    <s v="United States"/>
    <x v="15"/>
    <n v="11.52"/>
    <x v="3"/>
    <x v="0"/>
  </r>
  <r>
    <s v="Corn"/>
    <x v="2"/>
    <s v="Taxes and insurance"/>
    <x v="16"/>
    <s v="dollars per planted acre"/>
    <s v="No specific size"/>
    <x v="5"/>
    <s v="United States"/>
    <x v="16"/>
    <n v="11.64"/>
    <x v="3"/>
    <x v="0"/>
  </r>
  <r>
    <s v="Corn"/>
    <x v="2"/>
    <s v="Taxes and insurance"/>
    <x v="16"/>
    <s v="dollars per planted acre"/>
    <s v="No specific size"/>
    <x v="5"/>
    <s v="United States"/>
    <x v="17"/>
    <n v="11.87"/>
    <x v="3"/>
    <x v="0"/>
  </r>
  <r>
    <s v="Corn"/>
    <x v="2"/>
    <s v="Taxes and insurance"/>
    <x v="16"/>
    <s v="dollars per planted acre"/>
    <s v="No specific size"/>
    <x v="5"/>
    <s v="United States"/>
    <x v="18"/>
    <n v="12.1"/>
    <x v="3"/>
    <x v="0"/>
  </r>
  <r>
    <s v="Corn"/>
    <x v="2"/>
    <s v="Taxes and insurance"/>
    <x v="16"/>
    <s v="dollars per planted acre"/>
    <s v="No specific size"/>
    <x v="5"/>
    <s v="United States"/>
    <x v="19"/>
    <n v="14.24"/>
    <x v="3"/>
    <x v="0"/>
  </r>
  <r>
    <s v="Corn"/>
    <x v="2"/>
    <s v="Taxes and insurance"/>
    <x v="16"/>
    <s v="dollars per planted acre"/>
    <s v="No specific size"/>
    <x v="5"/>
    <s v="United States"/>
    <x v="20"/>
    <n v="11.79"/>
    <x v="4"/>
    <x v="0"/>
  </r>
  <r>
    <s v="Corn"/>
    <x v="2"/>
    <s v="Taxes and insurance"/>
    <x v="16"/>
    <s v="dollars per planted acre"/>
    <s v="No specific size"/>
    <x v="5"/>
    <s v="United States"/>
    <x v="21"/>
    <n v="12.27"/>
    <x v="4"/>
    <x v="0"/>
  </r>
  <r>
    <s v="Corn"/>
    <x v="2"/>
    <s v="Taxes and insurance"/>
    <x v="16"/>
    <s v="dollars per planted acre"/>
    <s v="No specific size"/>
    <x v="5"/>
    <s v="United States"/>
    <x v="22"/>
    <n v="12.41"/>
    <x v="4"/>
    <x v="0"/>
  </r>
  <r>
    <s v="Corn"/>
    <x v="2"/>
    <s v="Taxes and insurance"/>
    <x v="16"/>
    <s v="dollars per planted acre"/>
    <s v="No specific size"/>
    <x v="5"/>
    <s v="United States"/>
    <x v="23"/>
    <n v="12.97"/>
    <x v="4"/>
    <x v="0"/>
  </r>
  <r>
    <s v="Corn"/>
    <x v="2"/>
    <s v="Taxes and insurance"/>
    <x v="16"/>
    <s v="dollars per planted acre"/>
    <s v="No specific size"/>
    <x v="5"/>
    <s v="United States"/>
    <x v="24"/>
    <n v="13.55"/>
    <x v="4"/>
    <x v="0"/>
  </r>
  <r>
    <s v="Corn"/>
    <x v="2"/>
    <s v="Taxes and insurance"/>
    <x v="16"/>
    <s v="dollars per planted acre"/>
    <s v="No specific size"/>
    <x v="5"/>
    <s v="United States"/>
    <x v="25"/>
    <n v="19.29"/>
    <x v="5"/>
    <x v="0"/>
  </r>
  <r>
    <s v="Corn"/>
    <x v="2"/>
    <s v="Taxes and insurance"/>
    <x v="16"/>
    <s v="dollars per planted acre"/>
    <s v="No specific size"/>
    <x v="5"/>
    <s v="United States"/>
    <x v="26"/>
    <n v="19.91"/>
    <x v="5"/>
    <x v="0"/>
  </r>
  <r>
    <s v="Corn"/>
    <x v="2"/>
    <s v="Taxes and insurance"/>
    <x v="16"/>
    <s v="dollars per planted acre"/>
    <s v="No specific size"/>
    <x v="6"/>
    <s v="United States"/>
    <x v="0"/>
    <n v="8.94"/>
    <x v="0"/>
    <x v="0"/>
  </r>
  <r>
    <s v="Corn"/>
    <x v="2"/>
    <s v="Taxes and insurance"/>
    <x v="16"/>
    <s v="dollars per planted acre"/>
    <s v="No specific size"/>
    <x v="6"/>
    <s v="United States"/>
    <x v="1"/>
    <n v="8.8699999999999992"/>
    <x v="0"/>
    <x v="0"/>
  </r>
  <r>
    <s v="Corn"/>
    <x v="2"/>
    <s v="Taxes and insurance"/>
    <x v="16"/>
    <s v="dollars per planted acre"/>
    <s v="No specific size"/>
    <x v="6"/>
    <s v="United States"/>
    <x v="2"/>
    <n v="9.2100000000000009"/>
    <x v="0"/>
    <x v="0"/>
  </r>
  <r>
    <s v="Corn"/>
    <x v="2"/>
    <s v="Taxes and insurance"/>
    <x v="16"/>
    <s v="dollars per planted acre"/>
    <s v="No specific size"/>
    <x v="6"/>
    <s v="United States"/>
    <x v="3"/>
    <n v="9.06"/>
    <x v="0"/>
    <x v="0"/>
  </r>
  <r>
    <s v="Corn"/>
    <x v="2"/>
    <s v="Taxes and insurance"/>
    <x v="16"/>
    <s v="dollars per planted acre"/>
    <s v="No specific size"/>
    <x v="6"/>
    <s v="United States"/>
    <x v="4"/>
    <n v="9.39"/>
    <x v="0"/>
    <x v="0"/>
  </r>
  <r>
    <s v="Corn"/>
    <x v="2"/>
    <s v="Taxes and insurance"/>
    <x v="16"/>
    <s v="dollars per planted acre"/>
    <s v="No specific size"/>
    <x v="6"/>
    <s v="United States"/>
    <x v="5"/>
    <n v="9.92"/>
    <x v="1"/>
    <x v="0"/>
  </r>
  <r>
    <s v="Corn"/>
    <x v="2"/>
    <s v="Taxes and insurance"/>
    <x v="16"/>
    <s v="dollars per planted acre"/>
    <s v="No specific size"/>
    <x v="6"/>
    <s v="United States"/>
    <x v="6"/>
    <n v="9.84"/>
    <x v="1"/>
    <x v="0"/>
  </r>
  <r>
    <s v="Corn"/>
    <x v="2"/>
    <s v="Taxes and insurance"/>
    <x v="16"/>
    <s v="dollars per planted acre"/>
    <s v="No specific size"/>
    <x v="6"/>
    <s v="United States"/>
    <x v="7"/>
    <n v="10.130000000000001"/>
    <x v="1"/>
    <x v="0"/>
  </r>
  <r>
    <s v="Corn"/>
    <x v="2"/>
    <s v="Taxes and insurance"/>
    <x v="16"/>
    <s v="dollars per planted acre"/>
    <s v="No specific size"/>
    <x v="6"/>
    <s v="United States"/>
    <x v="8"/>
    <n v="10.220000000000001"/>
    <x v="1"/>
    <x v="0"/>
  </r>
  <r>
    <s v="Corn"/>
    <x v="2"/>
    <s v="Taxes and insurance"/>
    <x v="16"/>
    <s v="dollars per planted acre"/>
    <s v="No specific size"/>
    <x v="6"/>
    <s v="United States"/>
    <x v="9"/>
    <n v="7.87"/>
    <x v="2"/>
    <x v="0"/>
  </r>
  <r>
    <s v="Corn"/>
    <x v="2"/>
    <s v="Taxes and insurance"/>
    <x v="16"/>
    <s v="dollars per planted acre"/>
    <s v="No specific size"/>
    <x v="6"/>
    <s v="United States"/>
    <x v="10"/>
    <n v="8.2799999999999994"/>
    <x v="2"/>
    <x v="0"/>
  </r>
  <r>
    <s v="Corn"/>
    <x v="2"/>
    <s v="Taxes and insurance"/>
    <x v="16"/>
    <s v="dollars per planted acre"/>
    <s v="No specific size"/>
    <x v="6"/>
    <s v="United States"/>
    <x v="11"/>
    <n v="8.9499999999999993"/>
    <x v="2"/>
    <x v="0"/>
  </r>
  <r>
    <s v="Corn"/>
    <x v="2"/>
    <s v="Taxes and insurance"/>
    <x v="16"/>
    <s v="dollars per planted acre"/>
    <s v="No specific size"/>
    <x v="6"/>
    <s v="United States"/>
    <x v="12"/>
    <n v="9.93"/>
    <x v="2"/>
    <x v="0"/>
  </r>
  <r>
    <s v="Corn"/>
    <x v="2"/>
    <s v="Taxes and insurance"/>
    <x v="16"/>
    <s v="dollars per planted acre"/>
    <s v="No specific size"/>
    <x v="6"/>
    <s v="United States"/>
    <x v="13"/>
    <n v="9.69"/>
    <x v="2"/>
    <x v="0"/>
  </r>
  <r>
    <s v="Corn"/>
    <x v="2"/>
    <s v="Taxes and insurance"/>
    <x v="16"/>
    <s v="dollars per planted acre"/>
    <s v="No specific size"/>
    <x v="6"/>
    <s v="United States"/>
    <x v="14"/>
    <n v="11.91"/>
    <x v="3"/>
    <x v="0"/>
  </r>
  <r>
    <s v="Corn"/>
    <x v="2"/>
    <s v="Taxes and insurance"/>
    <x v="16"/>
    <s v="dollars per planted acre"/>
    <s v="No specific size"/>
    <x v="6"/>
    <s v="United States"/>
    <x v="15"/>
    <n v="12.53"/>
    <x v="3"/>
    <x v="0"/>
  </r>
  <r>
    <s v="Corn"/>
    <x v="2"/>
    <s v="Taxes and insurance"/>
    <x v="16"/>
    <s v="dollars per planted acre"/>
    <s v="No specific size"/>
    <x v="6"/>
    <s v="United States"/>
    <x v="16"/>
    <n v="12.66"/>
    <x v="3"/>
    <x v="0"/>
  </r>
  <r>
    <s v="Corn"/>
    <x v="2"/>
    <s v="Taxes and insurance"/>
    <x v="16"/>
    <s v="dollars per planted acre"/>
    <s v="No specific size"/>
    <x v="6"/>
    <s v="United States"/>
    <x v="17"/>
    <n v="12.91"/>
    <x v="3"/>
    <x v="0"/>
  </r>
  <r>
    <s v="Corn"/>
    <x v="2"/>
    <s v="Taxes and insurance"/>
    <x v="16"/>
    <s v="dollars per planted acre"/>
    <s v="No specific size"/>
    <x v="6"/>
    <s v="United States"/>
    <x v="18"/>
    <n v="13.16"/>
    <x v="3"/>
    <x v="0"/>
  </r>
  <r>
    <s v="Corn"/>
    <x v="2"/>
    <s v="Taxes and insurance"/>
    <x v="16"/>
    <s v="dollars per planted acre"/>
    <s v="No specific size"/>
    <x v="6"/>
    <s v="United States"/>
    <x v="19"/>
    <n v="15.49"/>
    <x v="3"/>
    <x v="0"/>
  </r>
  <r>
    <s v="Corn"/>
    <x v="2"/>
    <s v="Taxes and insurance"/>
    <x v="16"/>
    <s v="dollars per planted acre"/>
    <s v="No specific size"/>
    <x v="6"/>
    <s v="United States"/>
    <x v="20"/>
    <n v="17.079999999999998"/>
    <x v="4"/>
    <x v="0"/>
  </r>
  <r>
    <s v="Corn"/>
    <x v="2"/>
    <s v="Taxes and insurance"/>
    <x v="16"/>
    <s v="dollars per planted acre"/>
    <s v="No specific size"/>
    <x v="6"/>
    <s v="United States"/>
    <x v="21"/>
    <n v="18.04"/>
    <x v="4"/>
    <x v="0"/>
  </r>
  <r>
    <s v="Corn"/>
    <x v="2"/>
    <s v="Taxes and insurance"/>
    <x v="16"/>
    <s v="dollars per planted acre"/>
    <s v="No specific size"/>
    <x v="6"/>
    <s v="United States"/>
    <x v="22"/>
    <n v="18.21"/>
    <x v="4"/>
    <x v="0"/>
  </r>
  <r>
    <s v="Corn"/>
    <x v="2"/>
    <s v="Taxes and insurance"/>
    <x v="16"/>
    <s v="dollars per planted acre"/>
    <s v="No specific size"/>
    <x v="6"/>
    <s v="United States"/>
    <x v="23"/>
    <n v="18.61"/>
    <x v="4"/>
    <x v="0"/>
  </r>
  <r>
    <s v="Corn"/>
    <x v="2"/>
    <s v="Taxes and insurance"/>
    <x v="16"/>
    <s v="dollars per planted acre"/>
    <s v="No specific size"/>
    <x v="6"/>
    <s v="United States"/>
    <x v="24"/>
    <n v="19.53"/>
    <x v="4"/>
    <x v="0"/>
  </r>
  <r>
    <s v="Corn"/>
    <x v="2"/>
    <s v="Taxes and insurance"/>
    <x v="16"/>
    <s v="dollars per planted acre"/>
    <s v="No specific size"/>
    <x v="6"/>
    <s v="United States"/>
    <x v="25"/>
    <n v="13.92"/>
    <x v="5"/>
    <x v="0"/>
  </r>
  <r>
    <s v="Corn"/>
    <x v="2"/>
    <s v="Taxes and insurance"/>
    <x v="16"/>
    <s v="dollars per planted acre"/>
    <s v="No specific size"/>
    <x v="6"/>
    <s v="United States"/>
    <x v="26"/>
    <n v="14.51"/>
    <x v="5"/>
    <x v="0"/>
  </r>
  <r>
    <s v="Corn"/>
    <x v="2"/>
    <s v="General farm overhead"/>
    <x v="17"/>
    <s v="dollars per planted acre"/>
    <s v="No specific size"/>
    <x v="0"/>
    <s v="United States"/>
    <x v="0"/>
    <n v="10.38"/>
    <x v="0"/>
    <x v="0"/>
  </r>
  <r>
    <s v="Corn"/>
    <x v="2"/>
    <s v="General farm overhead"/>
    <x v="17"/>
    <s v="dollars per planted acre"/>
    <s v="No specific size"/>
    <x v="0"/>
    <s v="United States"/>
    <x v="1"/>
    <n v="12.21"/>
    <x v="0"/>
    <x v="0"/>
  </r>
  <r>
    <s v="Corn"/>
    <x v="2"/>
    <s v="General farm overhead"/>
    <x v="17"/>
    <s v="dollars per planted acre"/>
    <s v="No specific size"/>
    <x v="0"/>
    <s v="United States"/>
    <x v="2"/>
    <n v="11.47"/>
    <x v="0"/>
    <x v="0"/>
  </r>
  <r>
    <s v="Corn"/>
    <x v="2"/>
    <s v="General farm overhead"/>
    <x v="17"/>
    <s v="dollars per planted acre"/>
    <s v="No specific size"/>
    <x v="0"/>
    <s v="United States"/>
    <x v="3"/>
    <n v="10.88"/>
    <x v="0"/>
    <x v="0"/>
  </r>
  <r>
    <s v="Corn"/>
    <x v="2"/>
    <s v="General farm overhead"/>
    <x v="17"/>
    <s v="dollars per planted acre"/>
    <s v="No specific size"/>
    <x v="0"/>
    <s v="United States"/>
    <x v="4"/>
    <n v="11.11"/>
    <x v="0"/>
    <x v="0"/>
  </r>
  <r>
    <s v="Corn"/>
    <x v="2"/>
    <s v="General farm overhead"/>
    <x v="17"/>
    <s v="dollars per planted acre"/>
    <s v="No specific size"/>
    <x v="0"/>
    <s v="United States"/>
    <x v="5"/>
    <n v="11.67"/>
    <x v="1"/>
    <x v="0"/>
  </r>
  <r>
    <s v="Corn"/>
    <x v="2"/>
    <s v="General farm overhead"/>
    <x v="17"/>
    <s v="dollars per planted acre"/>
    <s v="No specific size"/>
    <x v="0"/>
    <s v="United States"/>
    <x v="6"/>
    <n v="11.91"/>
    <x v="1"/>
    <x v="0"/>
  </r>
  <r>
    <s v="Corn"/>
    <x v="2"/>
    <s v="General farm overhead"/>
    <x v="17"/>
    <s v="dollars per planted acre"/>
    <s v="No specific size"/>
    <x v="0"/>
    <s v="United States"/>
    <x v="7"/>
    <n v="12.17"/>
    <x v="1"/>
    <x v="0"/>
  </r>
  <r>
    <s v="Corn"/>
    <x v="2"/>
    <s v="General farm overhead"/>
    <x v="17"/>
    <s v="dollars per planted acre"/>
    <s v="No specific size"/>
    <x v="0"/>
    <s v="United States"/>
    <x v="8"/>
    <n v="12.41"/>
    <x v="1"/>
    <x v="0"/>
  </r>
  <r>
    <s v="Corn"/>
    <x v="2"/>
    <s v="General farm overhead"/>
    <x v="17"/>
    <s v="dollars per planted acre"/>
    <s v="No specific size"/>
    <x v="0"/>
    <s v="United States"/>
    <x v="9"/>
    <n v="12.61"/>
    <x v="2"/>
    <x v="0"/>
  </r>
  <r>
    <s v="Corn"/>
    <x v="2"/>
    <s v="General farm overhead"/>
    <x v="17"/>
    <s v="dollars per planted acre"/>
    <s v="No specific size"/>
    <x v="0"/>
    <s v="United States"/>
    <x v="10"/>
    <n v="13.45"/>
    <x v="2"/>
    <x v="0"/>
  </r>
  <r>
    <s v="Corn"/>
    <x v="2"/>
    <s v="General farm overhead"/>
    <x v="17"/>
    <s v="dollars per planted acre"/>
    <s v="No specific size"/>
    <x v="0"/>
    <s v="United States"/>
    <x v="11"/>
    <n v="13.88"/>
    <x v="2"/>
    <x v="0"/>
  </r>
  <r>
    <s v="Corn"/>
    <x v="2"/>
    <s v="General farm overhead"/>
    <x v="17"/>
    <s v="dollars per planted acre"/>
    <s v="No specific size"/>
    <x v="0"/>
    <s v="United States"/>
    <x v="12"/>
    <n v="14.18"/>
    <x v="2"/>
    <x v="0"/>
  </r>
  <r>
    <s v="Corn"/>
    <x v="2"/>
    <s v="General farm overhead"/>
    <x v="17"/>
    <s v="dollars per planted acre"/>
    <s v="No specific size"/>
    <x v="0"/>
    <s v="United States"/>
    <x v="13"/>
    <n v="14.49"/>
    <x v="2"/>
    <x v="0"/>
  </r>
  <r>
    <s v="Corn"/>
    <x v="2"/>
    <s v="General farm overhead"/>
    <x v="17"/>
    <s v="dollars per planted acre"/>
    <s v="No specific size"/>
    <x v="0"/>
    <s v="United States"/>
    <x v="14"/>
    <n v="18.100000000000001"/>
    <x v="3"/>
    <x v="0"/>
  </r>
  <r>
    <s v="Corn"/>
    <x v="2"/>
    <s v="General farm overhead"/>
    <x v="17"/>
    <s v="dollars per planted acre"/>
    <s v="No specific size"/>
    <x v="0"/>
    <s v="United States"/>
    <x v="15"/>
    <n v="18.73"/>
    <x v="3"/>
    <x v="0"/>
  </r>
  <r>
    <s v="Corn"/>
    <x v="2"/>
    <s v="General farm overhead"/>
    <x v="17"/>
    <s v="dollars per planted acre"/>
    <s v="No specific size"/>
    <x v="0"/>
    <s v="United States"/>
    <x v="16"/>
    <n v="19.32"/>
    <x v="3"/>
    <x v="0"/>
  </r>
  <r>
    <s v="Corn"/>
    <x v="2"/>
    <s v="General farm overhead"/>
    <x v="17"/>
    <s v="dollars per planted acre"/>
    <s v="No specific size"/>
    <x v="0"/>
    <s v="United States"/>
    <x v="17"/>
    <n v="19.54"/>
    <x v="3"/>
    <x v="0"/>
  </r>
  <r>
    <s v="Corn"/>
    <x v="2"/>
    <s v="General farm overhead"/>
    <x v="17"/>
    <s v="dollars per planted acre"/>
    <s v="No specific size"/>
    <x v="0"/>
    <s v="United States"/>
    <x v="18"/>
    <n v="19.88"/>
    <x v="3"/>
    <x v="0"/>
  </r>
  <r>
    <s v="Corn"/>
    <x v="2"/>
    <s v="General farm overhead"/>
    <x v="17"/>
    <s v="dollars per planted acre"/>
    <s v="No specific size"/>
    <x v="0"/>
    <s v="United States"/>
    <x v="19"/>
    <n v="19.829999999999998"/>
    <x v="3"/>
    <x v="0"/>
  </r>
  <r>
    <s v="Corn"/>
    <x v="2"/>
    <s v="General farm overhead"/>
    <x v="17"/>
    <s v="dollars per planted acre"/>
    <s v="No specific size"/>
    <x v="0"/>
    <s v="United States"/>
    <x v="20"/>
    <n v="17.739999999999998"/>
    <x v="4"/>
    <x v="0"/>
  </r>
  <r>
    <s v="Corn"/>
    <x v="2"/>
    <s v="General farm overhead"/>
    <x v="17"/>
    <s v="dollars per planted acre"/>
    <s v="No specific size"/>
    <x v="0"/>
    <s v="United States"/>
    <x v="21"/>
    <n v="17.989999999999998"/>
    <x v="4"/>
    <x v="0"/>
  </r>
  <r>
    <s v="Corn"/>
    <x v="2"/>
    <s v="General farm overhead"/>
    <x v="17"/>
    <s v="dollars per planted acre"/>
    <s v="No specific size"/>
    <x v="0"/>
    <s v="United States"/>
    <x v="22"/>
    <n v="18.68"/>
    <x v="4"/>
    <x v="0"/>
  </r>
  <r>
    <s v="Corn"/>
    <x v="2"/>
    <s v="General farm overhead"/>
    <x v="17"/>
    <s v="dollars per planted acre"/>
    <s v="No specific size"/>
    <x v="0"/>
    <s v="United States"/>
    <x v="23"/>
    <n v="19.260000000000002"/>
    <x v="4"/>
    <x v="0"/>
  </r>
  <r>
    <s v="Corn"/>
    <x v="2"/>
    <s v="General farm overhead"/>
    <x v="17"/>
    <s v="dollars per planted acre"/>
    <s v="No specific size"/>
    <x v="0"/>
    <s v="United States"/>
    <x v="24"/>
    <n v="19.62"/>
    <x v="4"/>
    <x v="0"/>
  </r>
  <r>
    <s v="Corn"/>
    <x v="2"/>
    <s v="General farm overhead"/>
    <x v="17"/>
    <s v="dollars per planted acre"/>
    <s v="No specific size"/>
    <x v="0"/>
    <s v="United States"/>
    <x v="25"/>
    <n v="22.26"/>
    <x v="5"/>
    <x v="0"/>
  </r>
  <r>
    <s v="Corn"/>
    <x v="2"/>
    <s v="General farm overhead"/>
    <x v="17"/>
    <s v="dollars per planted acre"/>
    <s v="No specific size"/>
    <x v="0"/>
    <s v="United States"/>
    <x v="26"/>
    <n v="24.84"/>
    <x v="5"/>
    <x v="0"/>
  </r>
  <r>
    <s v="Corn"/>
    <x v="2"/>
    <s v="General farm overhead"/>
    <x v="17"/>
    <s v="dollars per planted acre"/>
    <s v="No specific size"/>
    <x v="1"/>
    <s v="United States"/>
    <x v="0"/>
    <n v="10.42"/>
    <x v="0"/>
    <x v="0"/>
  </r>
  <r>
    <s v="Corn"/>
    <x v="2"/>
    <s v="General farm overhead"/>
    <x v="17"/>
    <s v="dollars per planted acre"/>
    <s v="No specific size"/>
    <x v="1"/>
    <s v="United States"/>
    <x v="1"/>
    <n v="12.22"/>
    <x v="0"/>
    <x v="0"/>
  </r>
  <r>
    <s v="Corn"/>
    <x v="2"/>
    <s v="General farm overhead"/>
    <x v="17"/>
    <s v="dollars per planted acre"/>
    <s v="No specific size"/>
    <x v="1"/>
    <s v="United States"/>
    <x v="2"/>
    <n v="11.49"/>
    <x v="0"/>
    <x v="0"/>
  </r>
  <r>
    <s v="Corn"/>
    <x v="2"/>
    <s v="General farm overhead"/>
    <x v="17"/>
    <s v="dollars per planted acre"/>
    <s v="No specific size"/>
    <x v="1"/>
    <s v="United States"/>
    <x v="3"/>
    <n v="10.86"/>
    <x v="0"/>
    <x v="0"/>
  </r>
  <r>
    <s v="Corn"/>
    <x v="2"/>
    <s v="General farm overhead"/>
    <x v="17"/>
    <s v="dollars per planted acre"/>
    <s v="No specific size"/>
    <x v="1"/>
    <s v="United States"/>
    <x v="4"/>
    <n v="11.11"/>
    <x v="0"/>
    <x v="0"/>
  </r>
  <r>
    <s v="Corn"/>
    <x v="2"/>
    <s v="General farm overhead"/>
    <x v="17"/>
    <s v="dollars per planted acre"/>
    <s v="No specific size"/>
    <x v="1"/>
    <s v="United States"/>
    <x v="5"/>
    <n v="10.49"/>
    <x v="1"/>
    <x v="0"/>
  </r>
  <r>
    <s v="Corn"/>
    <x v="2"/>
    <s v="General farm overhead"/>
    <x v="17"/>
    <s v="dollars per planted acre"/>
    <s v="No specific size"/>
    <x v="1"/>
    <s v="United States"/>
    <x v="6"/>
    <n v="10.69"/>
    <x v="1"/>
    <x v="0"/>
  </r>
  <r>
    <s v="Corn"/>
    <x v="2"/>
    <s v="General farm overhead"/>
    <x v="17"/>
    <s v="dollars per planted acre"/>
    <s v="No specific size"/>
    <x v="1"/>
    <s v="United States"/>
    <x v="7"/>
    <n v="10.93"/>
    <x v="1"/>
    <x v="0"/>
  </r>
  <r>
    <s v="Corn"/>
    <x v="2"/>
    <s v="General farm overhead"/>
    <x v="17"/>
    <s v="dollars per planted acre"/>
    <s v="No specific size"/>
    <x v="1"/>
    <s v="United States"/>
    <x v="8"/>
    <n v="11.17"/>
    <x v="1"/>
    <x v="0"/>
  </r>
  <r>
    <s v="Corn"/>
    <x v="2"/>
    <s v="General farm overhead"/>
    <x v="17"/>
    <s v="dollars per planted acre"/>
    <s v="No specific size"/>
    <x v="1"/>
    <s v="United States"/>
    <x v="9"/>
    <n v="12.14"/>
    <x v="2"/>
    <x v="0"/>
  </r>
  <r>
    <s v="Corn"/>
    <x v="2"/>
    <s v="General farm overhead"/>
    <x v="17"/>
    <s v="dollars per planted acre"/>
    <s v="No specific size"/>
    <x v="1"/>
    <s v="United States"/>
    <x v="10"/>
    <n v="12.57"/>
    <x v="2"/>
    <x v="0"/>
  </r>
  <r>
    <s v="Corn"/>
    <x v="2"/>
    <s v="General farm overhead"/>
    <x v="17"/>
    <s v="dollars per planted acre"/>
    <s v="No specific size"/>
    <x v="1"/>
    <s v="United States"/>
    <x v="11"/>
    <n v="13"/>
    <x v="2"/>
    <x v="0"/>
  </r>
  <r>
    <s v="Corn"/>
    <x v="2"/>
    <s v="General farm overhead"/>
    <x v="17"/>
    <s v="dollars per planted acre"/>
    <s v="No specific size"/>
    <x v="1"/>
    <s v="United States"/>
    <x v="12"/>
    <n v="13.35"/>
    <x v="2"/>
    <x v="0"/>
  </r>
  <r>
    <s v="Corn"/>
    <x v="2"/>
    <s v="General farm overhead"/>
    <x v="17"/>
    <s v="dollars per planted acre"/>
    <s v="No specific size"/>
    <x v="1"/>
    <s v="United States"/>
    <x v="13"/>
    <n v="13.61"/>
    <x v="2"/>
    <x v="0"/>
  </r>
  <r>
    <s v="Corn"/>
    <x v="2"/>
    <s v="General farm overhead"/>
    <x v="17"/>
    <s v="dollars per planted acre"/>
    <s v="No specific size"/>
    <x v="1"/>
    <s v="United States"/>
    <x v="14"/>
    <n v="17.37"/>
    <x v="3"/>
    <x v="0"/>
  </r>
  <r>
    <s v="Corn"/>
    <x v="2"/>
    <s v="General farm overhead"/>
    <x v="17"/>
    <s v="dollars per planted acre"/>
    <s v="No specific size"/>
    <x v="1"/>
    <s v="United States"/>
    <x v="15"/>
    <n v="17.91"/>
    <x v="3"/>
    <x v="0"/>
  </r>
  <r>
    <s v="Corn"/>
    <x v="2"/>
    <s v="General farm overhead"/>
    <x v="17"/>
    <s v="dollars per planted acre"/>
    <s v="No specific size"/>
    <x v="1"/>
    <s v="United States"/>
    <x v="16"/>
    <n v="18.45"/>
    <x v="3"/>
    <x v="0"/>
  </r>
  <r>
    <s v="Corn"/>
    <x v="2"/>
    <s v="General farm overhead"/>
    <x v="17"/>
    <s v="dollars per planted acre"/>
    <s v="No specific size"/>
    <x v="1"/>
    <s v="United States"/>
    <x v="17"/>
    <n v="18.63"/>
    <x v="3"/>
    <x v="0"/>
  </r>
  <r>
    <s v="Corn"/>
    <x v="2"/>
    <s v="General farm overhead"/>
    <x v="17"/>
    <s v="dollars per planted acre"/>
    <s v="No specific size"/>
    <x v="1"/>
    <s v="United States"/>
    <x v="18"/>
    <n v="18.98"/>
    <x v="3"/>
    <x v="0"/>
  </r>
  <r>
    <s v="Corn"/>
    <x v="2"/>
    <s v="General farm overhead"/>
    <x v="17"/>
    <s v="dollars per planted acre"/>
    <s v="No specific size"/>
    <x v="1"/>
    <s v="United States"/>
    <x v="19"/>
    <n v="18.95"/>
    <x v="3"/>
    <x v="0"/>
  </r>
  <r>
    <s v="Corn"/>
    <x v="2"/>
    <s v="General farm overhead"/>
    <x v="17"/>
    <s v="dollars per planted acre"/>
    <s v="No specific size"/>
    <x v="1"/>
    <s v="United States"/>
    <x v="20"/>
    <n v="16.8"/>
    <x v="4"/>
    <x v="0"/>
  </r>
  <r>
    <s v="Corn"/>
    <x v="2"/>
    <s v="General farm overhead"/>
    <x v="17"/>
    <s v="dollars per planted acre"/>
    <s v="No specific size"/>
    <x v="1"/>
    <s v="United States"/>
    <x v="21"/>
    <n v="17.07"/>
    <x v="4"/>
    <x v="0"/>
  </r>
  <r>
    <s v="Corn"/>
    <x v="2"/>
    <s v="General farm overhead"/>
    <x v="17"/>
    <s v="dollars per planted acre"/>
    <s v="No specific size"/>
    <x v="1"/>
    <s v="United States"/>
    <x v="22"/>
    <n v="17.68"/>
    <x v="4"/>
    <x v="0"/>
  </r>
  <r>
    <s v="Corn"/>
    <x v="2"/>
    <s v="General farm overhead"/>
    <x v="17"/>
    <s v="dollars per planted acre"/>
    <s v="No specific size"/>
    <x v="1"/>
    <s v="United States"/>
    <x v="23"/>
    <n v="18.32"/>
    <x v="4"/>
    <x v="0"/>
  </r>
  <r>
    <s v="Corn"/>
    <x v="2"/>
    <s v="General farm overhead"/>
    <x v="17"/>
    <s v="dollars per planted acre"/>
    <s v="No specific size"/>
    <x v="1"/>
    <s v="United States"/>
    <x v="24"/>
    <n v="18.53"/>
    <x v="4"/>
    <x v="0"/>
  </r>
  <r>
    <s v="Corn"/>
    <x v="2"/>
    <s v="General farm overhead"/>
    <x v="17"/>
    <s v="dollars per planted acre"/>
    <s v="No specific size"/>
    <x v="1"/>
    <s v="United States"/>
    <x v="25"/>
    <n v="24.08"/>
    <x v="5"/>
    <x v="0"/>
  </r>
  <r>
    <s v="Corn"/>
    <x v="2"/>
    <s v="General farm overhead"/>
    <x v="17"/>
    <s v="dollars per planted acre"/>
    <s v="No specific size"/>
    <x v="1"/>
    <s v="United States"/>
    <x v="26"/>
    <n v="26.83"/>
    <x v="5"/>
    <x v="0"/>
  </r>
  <r>
    <s v="Corn"/>
    <x v="2"/>
    <s v="General farm overhead"/>
    <x v="17"/>
    <s v="dollars per planted acre"/>
    <s v="No specific size"/>
    <x v="2"/>
    <s v="United States"/>
    <x v="0"/>
    <n v="12.73"/>
    <x v="0"/>
    <x v="0"/>
  </r>
  <r>
    <s v="Corn"/>
    <x v="2"/>
    <s v="General farm overhead"/>
    <x v="17"/>
    <s v="dollars per planted acre"/>
    <s v="No specific size"/>
    <x v="2"/>
    <s v="United States"/>
    <x v="1"/>
    <n v="15.13"/>
    <x v="0"/>
    <x v="0"/>
  </r>
  <r>
    <s v="Corn"/>
    <x v="2"/>
    <s v="General farm overhead"/>
    <x v="17"/>
    <s v="dollars per planted acre"/>
    <s v="No specific size"/>
    <x v="2"/>
    <s v="United States"/>
    <x v="2"/>
    <n v="14.31"/>
    <x v="0"/>
    <x v="0"/>
  </r>
  <r>
    <s v="Corn"/>
    <x v="2"/>
    <s v="General farm overhead"/>
    <x v="17"/>
    <s v="dollars per planted acre"/>
    <s v="No specific size"/>
    <x v="2"/>
    <s v="United States"/>
    <x v="3"/>
    <n v="13.57"/>
    <x v="0"/>
    <x v="0"/>
  </r>
  <r>
    <s v="Corn"/>
    <x v="2"/>
    <s v="General farm overhead"/>
    <x v="17"/>
    <s v="dollars per planted acre"/>
    <s v="No specific size"/>
    <x v="2"/>
    <s v="United States"/>
    <x v="4"/>
    <n v="13.96"/>
    <x v="0"/>
    <x v="0"/>
  </r>
  <r>
    <s v="Corn"/>
    <x v="2"/>
    <s v="General farm overhead"/>
    <x v="17"/>
    <s v="dollars per planted acre"/>
    <s v="No specific size"/>
    <x v="2"/>
    <s v="United States"/>
    <x v="5"/>
    <n v="15.34"/>
    <x v="1"/>
    <x v="0"/>
  </r>
  <r>
    <s v="Corn"/>
    <x v="2"/>
    <s v="General farm overhead"/>
    <x v="17"/>
    <s v="dollars per planted acre"/>
    <s v="No specific size"/>
    <x v="2"/>
    <s v="United States"/>
    <x v="6"/>
    <n v="15.85"/>
    <x v="1"/>
    <x v="0"/>
  </r>
  <r>
    <s v="Corn"/>
    <x v="2"/>
    <s v="General farm overhead"/>
    <x v="17"/>
    <s v="dollars per planted acre"/>
    <s v="No specific size"/>
    <x v="2"/>
    <s v="United States"/>
    <x v="7"/>
    <n v="16.22"/>
    <x v="1"/>
    <x v="0"/>
  </r>
  <r>
    <s v="Corn"/>
    <x v="2"/>
    <s v="General farm overhead"/>
    <x v="17"/>
    <s v="dollars per planted acre"/>
    <s v="No specific size"/>
    <x v="2"/>
    <s v="United States"/>
    <x v="8"/>
    <n v="16.46"/>
    <x v="1"/>
    <x v="0"/>
  </r>
  <r>
    <s v="Corn"/>
    <x v="2"/>
    <s v="General farm overhead"/>
    <x v="17"/>
    <s v="dollars per planted acre"/>
    <s v="No specific size"/>
    <x v="2"/>
    <s v="United States"/>
    <x v="9"/>
    <n v="17.670000000000002"/>
    <x v="2"/>
    <x v="0"/>
  </r>
  <r>
    <s v="Corn"/>
    <x v="2"/>
    <s v="General farm overhead"/>
    <x v="17"/>
    <s v="dollars per planted acre"/>
    <s v="No specific size"/>
    <x v="2"/>
    <s v="United States"/>
    <x v="10"/>
    <n v="18.3"/>
    <x v="2"/>
    <x v="0"/>
  </r>
  <r>
    <s v="Corn"/>
    <x v="2"/>
    <s v="General farm overhead"/>
    <x v="17"/>
    <s v="dollars per planted acre"/>
    <s v="No specific size"/>
    <x v="2"/>
    <s v="United States"/>
    <x v="11"/>
    <n v="18.93"/>
    <x v="2"/>
    <x v="0"/>
  </r>
  <r>
    <s v="Corn"/>
    <x v="2"/>
    <s v="General farm overhead"/>
    <x v="17"/>
    <s v="dollars per planted acre"/>
    <s v="No specific size"/>
    <x v="2"/>
    <s v="United States"/>
    <x v="12"/>
    <n v="19.43"/>
    <x v="2"/>
    <x v="0"/>
  </r>
  <r>
    <s v="Corn"/>
    <x v="2"/>
    <s v="General farm overhead"/>
    <x v="17"/>
    <s v="dollars per planted acre"/>
    <s v="No specific size"/>
    <x v="2"/>
    <s v="United States"/>
    <x v="13"/>
    <n v="19.809999999999999"/>
    <x v="2"/>
    <x v="0"/>
  </r>
  <r>
    <s v="Corn"/>
    <x v="2"/>
    <s v="General farm overhead"/>
    <x v="17"/>
    <s v="dollars per planted acre"/>
    <s v="No specific size"/>
    <x v="2"/>
    <s v="United States"/>
    <x v="14"/>
    <n v="23.85"/>
    <x v="3"/>
    <x v="0"/>
  </r>
  <r>
    <s v="Corn"/>
    <x v="2"/>
    <s v="General farm overhead"/>
    <x v="17"/>
    <s v="dollars per planted acre"/>
    <s v="No specific size"/>
    <x v="2"/>
    <s v="United States"/>
    <x v="15"/>
    <n v="24.59"/>
    <x v="3"/>
    <x v="0"/>
  </r>
  <r>
    <s v="Corn"/>
    <x v="2"/>
    <s v="General farm overhead"/>
    <x v="17"/>
    <s v="dollars per planted acre"/>
    <s v="No specific size"/>
    <x v="2"/>
    <s v="United States"/>
    <x v="16"/>
    <n v="25.33"/>
    <x v="3"/>
    <x v="0"/>
  </r>
  <r>
    <s v="Corn"/>
    <x v="2"/>
    <s v="General farm overhead"/>
    <x v="17"/>
    <s v="dollars per planted acre"/>
    <s v="No specific size"/>
    <x v="2"/>
    <s v="United States"/>
    <x v="17"/>
    <n v="25.57"/>
    <x v="3"/>
    <x v="0"/>
  </r>
  <r>
    <s v="Corn"/>
    <x v="2"/>
    <s v="General farm overhead"/>
    <x v="17"/>
    <s v="dollars per planted acre"/>
    <s v="No specific size"/>
    <x v="2"/>
    <s v="United States"/>
    <x v="18"/>
    <n v="26.07"/>
    <x v="3"/>
    <x v="0"/>
  </r>
  <r>
    <s v="Corn"/>
    <x v="2"/>
    <s v="General farm overhead"/>
    <x v="17"/>
    <s v="dollars per planted acre"/>
    <s v="No specific size"/>
    <x v="2"/>
    <s v="United States"/>
    <x v="19"/>
    <n v="26.02"/>
    <x v="3"/>
    <x v="0"/>
  </r>
  <r>
    <s v="Corn"/>
    <x v="2"/>
    <s v="General farm overhead"/>
    <x v="17"/>
    <s v="dollars per planted acre"/>
    <s v="No specific size"/>
    <x v="2"/>
    <s v="United States"/>
    <x v="20"/>
    <n v="25.86"/>
    <x v="4"/>
    <x v="0"/>
  </r>
  <r>
    <s v="Corn"/>
    <x v="2"/>
    <s v="General farm overhead"/>
    <x v="17"/>
    <s v="dollars per planted acre"/>
    <s v="No specific size"/>
    <x v="2"/>
    <s v="United States"/>
    <x v="21"/>
    <n v="26.33"/>
    <x v="4"/>
    <x v="0"/>
  </r>
  <r>
    <s v="Corn"/>
    <x v="2"/>
    <s v="General farm overhead"/>
    <x v="17"/>
    <s v="dollars per planted acre"/>
    <s v="No specific size"/>
    <x v="2"/>
    <s v="United States"/>
    <x v="22"/>
    <n v="27.13"/>
    <x v="4"/>
    <x v="0"/>
  </r>
  <r>
    <s v="Corn"/>
    <x v="2"/>
    <s v="General farm overhead"/>
    <x v="17"/>
    <s v="dollars per planted acre"/>
    <s v="No specific size"/>
    <x v="2"/>
    <s v="United States"/>
    <x v="23"/>
    <n v="28.21"/>
    <x v="4"/>
    <x v="0"/>
  </r>
  <r>
    <s v="Corn"/>
    <x v="2"/>
    <s v="General farm overhead"/>
    <x v="17"/>
    <s v="dollars per planted acre"/>
    <s v="No specific size"/>
    <x v="2"/>
    <s v="United States"/>
    <x v="24"/>
    <n v="28.4"/>
    <x v="4"/>
    <x v="0"/>
  </r>
  <r>
    <s v="Corn"/>
    <x v="2"/>
    <s v="General farm overhead"/>
    <x v="17"/>
    <s v="dollars per planted acre"/>
    <s v="No specific size"/>
    <x v="2"/>
    <s v="United States"/>
    <x v="25"/>
    <n v="28.45"/>
    <x v="5"/>
    <x v="0"/>
  </r>
  <r>
    <s v="Corn"/>
    <x v="2"/>
    <s v="General farm overhead"/>
    <x v="17"/>
    <s v="dollars per planted acre"/>
    <s v="No specific size"/>
    <x v="2"/>
    <s v="United States"/>
    <x v="26"/>
    <n v="31.62"/>
    <x v="5"/>
    <x v="0"/>
  </r>
  <r>
    <s v="Corn"/>
    <x v="2"/>
    <s v="General farm overhead"/>
    <x v="17"/>
    <s v="dollars per planted acre"/>
    <s v="No specific size"/>
    <x v="3"/>
    <s v="United States"/>
    <x v="0"/>
    <n v="6.08"/>
    <x v="0"/>
    <x v="0"/>
  </r>
  <r>
    <s v="Corn"/>
    <x v="2"/>
    <s v="General farm overhead"/>
    <x v="17"/>
    <s v="dollars per planted acre"/>
    <s v="No specific size"/>
    <x v="3"/>
    <s v="United States"/>
    <x v="1"/>
    <n v="7.15"/>
    <x v="0"/>
    <x v="0"/>
  </r>
  <r>
    <s v="Corn"/>
    <x v="2"/>
    <s v="General farm overhead"/>
    <x v="17"/>
    <s v="dollars per planted acre"/>
    <s v="No specific size"/>
    <x v="3"/>
    <s v="United States"/>
    <x v="2"/>
    <n v="6.75"/>
    <x v="0"/>
    <x v="0"/>
  </r>
  <r>
    <s v="Corn"/>
    <x v="2"/>
    <s v="General farm overhead"/>
    <x v="17"/>
    <s v="dollars per planted acre"/>
    <s v="No specific size"/>
    <x v="3"/>
    <s v="United States"/>
    <x v="3"/>
    <n v="6.4"/>
    <x v="0"/>
    <x v="0"/>
  </r>
  <r>
    <s v="Corn"/>
    <x v="2"/>
    <s v="General farm overhead"/>
    <x v="17"/>
    <s v="dollars per planted acre"/>
    <s v="No specific size"/>
    <x v="3"/>
    <s v="United States"/>
    <x v="4"/>
    <n v="6.54"/>
    <x v="0"/>
    <x v="0"/>
  </r>
  <r>
    <s v="Corn"/>
    <x v="2"/>
    <s v="General farm overhead"/>
    <x v="17"/>
    <s v="dollars per planted acre"/>
    <s v="No specific size"/>
    <x v="3"/>
    <s v="United States"/>
    <x v="5"/>
    <n v="10.74"/>
    <x v="1"/>
    <x v="0"/>
  </r>
  <r>
    <s v="Corn"/>
    <x v="2"/>
    <s v="General farm overhead"/>
    <x v="17"/>
    <s v="dollars per planted acre"/>
    <s v="No specific size"/>
    <x v="3"/>
    <s v="United States"/>
    <x v="6"/>
    <n v="11.07"/>
    <x v="1"/>
    <x v="0"/>
  </r>
  <r>
    <s v="Corn"/>
    <x v="2"/>
    <s v="General farm overhead"/>
    <x v="17"/>
    <s v="dollars per planted acre"/>
    <s v="No specific size"/>
    <x v="3"/>
    <s v="United States"/>
    <x v="7"/>
    <n v="11.45"/>
    <x v="1"/>
    <x v="0"/>
  </r>
  <r>
    <s v="Corn"/>
    <x v="2"/>
    <s v="General farm overhead"/>
    <x v="17"/>
    <s v="dollars per planted acre"/>
    <s v="No specific size"/>
    <x v="3"/>
    <s v="United States"/>
    <x v="8"/>
    <n v="11.86"/>
    <x v="1"/>
    <x v="0"/>
  </r>
  <r>
    <s v="Corn"/>
    <x v="2"/>
    <s v="General farm overhead"/>
    <x v="17"/>
    <s v="dollars per planted acre"/>
    <s v="No specific size"/>
    <x v="3"/>
    <s v="United States"/>
    <x v="9"/>
    <n v="9.1999999999999993"/>
    <x v="2"/>
    <x v="0"/>
  </r>
  <r>
    <s v="Corn"/>
    <x v="2"/>
    <s v="General farm overhead"/>
    <x v="17"/>
    <s v="dollars per planted acre"/>
    <s v="No specific size"/>
    <x v="3"/>
    <s v="United States"/>
    <x v="10"/>
    <n v="9.5299999999999994"/>
    <x v="2"/>
    <x v="0"/>
  </r>
  <r>
    <s v="Corn"/>
    <x v="2"/>
    <s v="General farm overhead"/>
    <x v="17"/>
    <s v="dollars per planted acre"/>
    <s v="No specific size"/>
    <x v="3"/>
    <s v="United States"/>
    <x v="11"/>
    <n v="9.86"/>
    <x v="2"/>
    <x v="0"/>
  </r>
  <r>
    <s v="Corn"/>
    <x v="2"/>
    <s v="General farm overhead"/>
    <x v="17"/>
    <s v="dollars per planted acre"/>
    <s v="No specific size"/>
    <x v="3"/>
    <s v="United States"/>
    <x v="12"/>
    <n v="10.119999999999999"/>
    <x v="2"/>
    <x v="0"/>
  </r>
  <r>
    <s v="Corn"/>
    <x v="2"/>
    <s v="General farm overhead"/>
    <x v="17"/>
    <s v="dollars per planted acre"/>
    <s v="No specific size"/>
    <x v="3"/>
    <s v="United States"/>
    <x v="13"/>
    <n v="10.32"/>
    <x v="2"/>
    <x v="0"/>
  </r>
  <r>
    <s v="Corn"/>
    <x v="2"/>
    <s v="General farm overhead"/>
    <x v="17"/>
    <s v="dollars per planted acre"/>
    <s v="No specific size"/>
    <x v="3"/>
    <s v="United States"/>
    <x v="14"/>
    <n v="18.079999999999998"/>
    <x v="3"/>
    <x v="0"/>
  </r>
  <r>
    <s v="Corn"/>
    <x v="2"/>
    <s v="General farm overhead"/>
    <x v="17"/>
    <s v="dollars per planted acre"/>
    <s v="No specific size"/>
    <x v="3"/>
    <s v="United States"/>
    <x v="15"/>
    <n v="18.64"/>
    <x v="3"/>
    <x v="0"/>
  </r>
  <r>
    <s v="Corn"/>
    <x v="2"/>
    <s v="General farm overhead"/>
    <x v="17"/>
    <s v="dollars per planted acre"/>
    <s v="No specific size"/>
    <x v="3"/>
    <s v="United States"/>
    <x v="16"/>
    <n v="19.2"/>
    <x v="3"/>
    <x v="0"/>
  </r>
  <r>
    <s v="Corn"/>
    <x v="2"/>
    <s v="General farm overhead"/>
    <x v="17"/>
    <s v="dollars per planted acre"/>
    <s v="No specific size"/>
    <x v="3"/>
    <s v="United States"/>
    <x v="17"/>
    <n v="19.39"/>
    <x v="3"/>
    <x v="0"/>
  </r>
  <r>
    <s v="Corn"/>
    <x v="2"/>
    <s v="General farm overhead"/>
    <x v="17"/>
    <s v="dollars per planted acre"/>
    <s v="No specific size"/>
    <x v="3"/>
    <s v="United States"/>
    <x v="18"/>
    <n v="19.760000000000002"/>
    <x v="3"/>
    <x v="0"/>
  </r>
  <r>
    <s v="Corn"/>
    <x v="2"/>
    <s v="General farm overhead"/>
    <x v="17"/>
    <s v="dollars per planted acre"/>
    <s v="No specific size"/>
    <x v="3"/>
    <s v="United States"/>
    <x v="19"/>
    <n v="19.72"/>
    <x v="3"/>
    <x v="0"/>
  </r>
  <r>
    <s v="Corn"/>
    <x v="2"/>
    <s v="General farm overhead"/>
    <x v="17"/>
    <s v="dollars per planted acre"/>
    <s v="No specific size"/>
    <x v="3"/>
    <s v="United States"/>
    <x v="20"/>
    <n v="15.58"/>
    <x v="4"/>
    <x v="0"/>
  </r>
  <r>
    <s v="Corn"/>
    <x v="2"/>
    <s v="General farm overhead"/>
    <x v="17"/>
    <s v="dollars per planted acre"/>
    <s v="No specific size"/>
    <x v="3"/>
    <s v="United States"/>
    <x v="21"/>
    <n v="15.85"/>
    <x v="4"/>
    <x v="0"/>
  </r>
  <r>
    <s v="Corn"/>
    <x v="2"/>
    <s v="General farm overhead"/>
    <x v="17"/>
    <s v="dollars per planted acre"/>
    <s v="No specific size"/>
    <x v="3"/>
    <s v="United States"/>
    <x v="22"/>
    <n v="16.43"/>
    <x v="4"/>
    <x v="0"/>
  </r>
  <r>
    <s v="Corn"/>
    <x v="2"/>
    <s v="General farm overhead"/>
    <x v="17"/>
    <s v="dollars per planted acre"/>
    <s v="No specific size"/>
    <x v="3"/>
    <s v="United States"/>
    <x v="23"/>
    <n v="17.07"/>
    <x v="4"/>
    <x v="0"/>
  </r>
  <r>
    <s v="Corn"/>
    <x v="2"/>
    <s v="General farm overhead"/>
    <x v="17"/>
    <s v="dollars per planted acre"/>
    <s v="No specific size"/>
    <x v="3"/>
    <s v="United States"/>
    <x v="24"/>
    <n v="17.16"/>
    <x v="4"/>
    <x v="0"/>
  </r>
  <r>
    <s v="Corn"/>
    <x v="2"/>
    <s v="General farm overhead"/>
    <x v="17"/>
    <s v="dollars per planted acre"/>
    <s v="No specific size"/>
    <x v="3"/>
    <s v="United States"/>
    <x v="25"/>
    <n v="17.54"/>
    <x v="5"/>
    <x v="0"/>
  </r>
  <r>
    <s v="Corn"/>
    <x v="2"/>
    <s v="General farm overhead"/>
    <x v="17"/>
    <s v="dollars per planted acre"/>
    <s v="No specific size"/>
    <x v="3"/>
    <s v="United States"/>
    <x v="26"/>
    <n v="19.3"/>
    <x v="5"/>
    <x v="0"/>
  </r>
  <r>
    <s v="Corn"/>
    <x v="2"/>
    <s v="General farm overhead"/>
    <x v="17"/>
    <s v="dollars per planted acre"/>
    <s v="No specific size"/>
    <x v="4"/>
    <s v="United States"/>
    <x v="0"/>
    <n v="9.2799999999999994"/>
    <x v="0"/>
    <x v="0"/>
  </r>
  <r>
    <s v="Corn"/>
    <x v="2"/>
    <s v="General farm overhead"/>
    <x v="17"/>
    <s v="dollars per planted acre"/>
    <s v="No specific size"/>
    <x v="4"/>
    <s v="United States"/>
    <x v="1"/>
    <n v="10.99"/>
    <x v="0"/>
    <x v="0"/>
  </r>
  <r>
    <s v="Corn"/>
    <x v="2"/>
    <s v="General farm overhead"/>
    <x v="17"/>
    <s v="dollars per planted acre"/>
    <s v="No specific size"/>
    <x v="4"/>
    <s v="United States"/>
    <x v="2"/>
    <n v="10.3"/>
    <x v="0"/>
    <x v="0"/>
  </r>
  <r>
    <s v="Corn"/>
    <x v="2"/>
    <s v="General farm overhead"/>
    <x v="17"/>
    <s v="dollars per planted acre"/>
    <s v="No specific size"/>
    <x v="4"/>
    <s v="United States"/>
    <x v="3"/>
    <n v="9.8699999999999992"/>
    <x v="0"/>
    <x v="0"/>
  </r>
  <r>
    <s v="Corn"/>
    <x v="2"/>
    <s v="General farm overhead"/>
    <x v="17"/>
    <s v="dollars per planted acre"/>
    <s v="No specific size"/>
    <x v="4"/>
    <s v="United States"/>
    <x v="4"/>
    <n v="10.11"/>
    <x v="0"/>
    <x v="0"/>
  </r>
  <r>
    <s v="Corn"/>
    <x v="2"/>
    <s v="General farm overhead"/>
    <x v="17"/>
    <s v="dollars per planted acre"/>
    <s v="No specific size"/>
    <x v="4"/>
    <s v="United States"/>
    <x v="5"/>
    <n v="14.31"/>
    <x v="1"/>
    <x v="0"/>
  </r>
  <r>
    <s v="Corn"/>
    <x v="2"/>
    <s v="General farm overhead"/>
    <x v="17"/>
    <s v="dollars per planted acre"/>
    <s v="No specific size"/>
    <x v="4"/>
    <s v="United States"/>
    <x v="6"/>
    <n v="14.58"/>
    <x v="1"/>
    <x v="0"/>
  </r>
  <r>
    <s v="Corn"/>
    <x v="2"/>
    <s v="General farm overhead"/>
    <x v="17"/>
    <s v="dollars per planted acre"/>
    <s v="No specific size"/>
    <x v="4"/>
    <s v="United States"/>
    <x v="7"/>
    <n v="14.99"/>
    <x v="1"/>
    <x v="0"/>
  </r>
  <r>
    <s v="Corn"/>
    <x v="2"/>
    <s v="General farm overhead"/>
    <x v="17"/>
    <s v="dollars per planted acre"/>
    <s v="No specific size"/>
    <x v="4"/>
    <s v="United States"/>
    <x v="8"/>
    <n v="15.3"/>
    <x v="1"/>
    <x v="0"/>
  </r>
  <r>
    <s v="Corn"/>
    <x v="2"/>
    <s v="General farm overhead"/>
    <x v="17"/>
    <s v="dollars per planted acre"/>
    <s v="No specific size"/>
    <x v="4"/>
    <s v="United States"/>
    <x v="9"/>
    <n v="12.64"/>
    <x v="2"/>
    <x v="0"/>
  </r>
  <r>
    <s v="Corn"/>
    <x v="2"/>
    <s v="General farm overhead"/>
    <x v="17"/>
    <s v="dollars per planted acre"/>
    <s v="No specific size"/>
    <x v="4"/>
    <s v="United States"/>
    <x v="10"/>
    <n v="13.09"/>
    <x v="2"/>
    <x v="0"/>
  </r>
  <r>
    <s v="Corn"/>
    <x v="2"/>
    <s v="General farm overhead"/>
    <x v="17"/>
    <s v="dollars per planted acre"/>
    <s v="No specific size"/>
    <x v="4"/>
    <s v="United States"/>
    <x v="11"/>
    <n v="13.09"/>
    <x v="2"/>
    <x v="0"/>
  </r>
  <r>
    <s v="Corn"/>
    <x v="2"/>
    <s v="General farm overhead"/>
    <x v="17"/>
    <s v="dollars per planted acre"/>
    <s v="No specific size"/>
    <x v="4"/>
    <s v="United States"/>
    <x v="12"/>
    <n v="13.44"/>
    <x v="2"/>
    <x v="0"/>
  </r>
  <r>
    <s v="Corn"/>
    <x v="2"/>
    <s v="General farm overhead"/>
    <x v="17"/>
    <s v="dollars per planted acre"/>
    <s v="No specific size"/>
    <x v="4"/>
    <s v="United States"/>
    <x v="13"/>
    <n v="13.7"/>
    <x v="2"/>
    <x v="0"/>
  </r>
  <r>
    <s v="Corn"/>
    <x v="2"/>
    <s v="General farm overhead"/>
    <x v="17"/>
    <s v="dollars per planted acre"/>
    <s v="No specific size"/>
    <x v="4"/>
    <s v="United States"/>
    <x v="14"/>
    <n v="16.84"/>
    <x v="3"/>
    <x v="0"/>
  </r>
  <r>
    <s v="Corn"/>
    <x v="2"/>
    <s v="General farm overhead"/>
    <x v="17"/>
    <s v="dollars per planted acre"/>
    <s v="No specific size"/>
    <x v="4"/>
    <s v="United States"/>
    <x v="15"/>
    <n v="17.36"/>
    <x v="3"/>
    <x v="0"/>
  </r>
  <r>
    <s v="Corn"/>
    <x v="2"/>
    <s v="General farm overhead"/>
    <x v="17"/>
    <s v="dollars per planted acre"/>
    <s v="No specific size"/>
    <x v="4"/>
    <s v="United States"/>
    <x v="16"/>
    <n v="17.88"/>
    <x v="3"/>
    <x v="0"/>
  </r>
  <r>
    <s v="Corn"/>
    <x v="2"/>
    <s v="General farm overhead"/>
    <x v="17"/>
    <s v="dollars per planted acre"/>
    <s v="No specific size"/>
    <x v="4"/>
    <s v="United States"/>
    <x v="17"/>
    <n v="18.059999999999999"/>
    <x v="3"/>
    <x v="0"/>
  </r>
  <r>
    <s v="Corn"/>
    <x v="2"/>
    <s v="General farm overhead"/>
    <x v="17"/>
    <s v="dollars per planted acre"/>
    <s v="No specific size"/>
    <x v="4"/>
    <s v="United States"/>
    <x v="18"/>
    <n v="18.399999999999999"/>
    <x v="3"/>
    <x v="0"/>
  </r>
  <r>
    <s v="Corn"/>
    <x v="2"/>
    <s v="General farm overhead"/>
    <x v="17"/>
    <s v="dollars per planted acre"/>
    <s v="No specific size"/>
    <x v="4"/>
    <s v="United States"/>
    <x v="19"/>
    <n v="18.37"/>
    <x v="3"/>
    <x v="0"/>
  </r>
  <r>
    <s v="Corn"/>
    <x v="2"/>
    <s v="General farm overhead"/>
    <x v="17"/>
    <s v="dollars per planted acre"/>
    <s v="No specific size"/>
    <x v="4"/>
    <s v="United States"/>
    <x v="20"/>
    <n v="15.79"/>
    <x v="4"/>
    <x v="0"/>
  </r>
  <r>
    <s v="Corn"/>
    <x v="2"/>
    <s v="General farm overhead"/>
    <x v="17"/>
    <s v="dollars per planted acre"/>
    <s v="No specific size"/>
    <x v="4"/>
    <s v="United States"/>
    <x v="21"/>
    <n v="16.100000000000001"/>
    <x v="4"/>
    <x v="0"/>
  </r>
  <r>
    <s v="Corn"/>
    <x v="2"/>
    <s v="General farm overhead"/>
    <x v="17"/>
    <s v="dollars per planted acre"/>
    <s v="No specific size"/>
    <x v="4"/>
    <s v="United States"/>
    <x v="22"/>
    <n v="16.78"/>
    <x v="4"/>
    <x v="0"/>
  </r>
  <r>
    <s v="Corn"/>
    <x v="2"/>
    <s v="General farm overhead"/>
    <x v="17"/>
    <s v="dollars per planted acre"/>
    <s v="No specific size"/>
    <x v="4"/>
    <s v="United States"/>
    <x v="23"/>
    <n v="17.02"/>
    <x v="4"/>
    <x v="0"/>
  </r>
  <r>
    <s v="Corn"/>
    <x v="2"/>
    <s v="General farm overhead"/>
    <x v="17"/>
    <s v="dollars per planted acre"/>
    <s v="No specific size"/>
    <x v="4"/>
    <s v="United States"/>
    <x v="24"/>
    <n v="17.46"/>
    <x v="4"/>
    <x v="0"/>
  </r>
  <r>
    <s v="Corn"/>
    <x v="2"/>
    <s v="General farm overhead"/>
    <x v="17"/>
    <s v="dollars per planted acre"/>
    <s v="No specific size"/>
    <x v="4"/>
    <s v="United States"/>
    <x v="25"/>
    <n v="16.059999999999999"/>
    <x v="5"/>
    <x v="0"/>
  </r>
  <r>
    <s v="Corn"/>
    <x v="2"/>
    <s v="General farm overhead"/>
    <x v="17"/>
    <s v="dollars per planted acre"/>
    <s v="No specific size"/>
    <x v="4"/>
    <s v="United States"/>
    <x v="26"/>
    <n v="17.84"/>
    <x v="5"/>
    <x v="0"/>
  </r>
  <r>
    <s v="Corn"/>
    <x v="2"/>
    <s v="General farm overhead"/>
    <x v="17"/>
    <s v="dollars per planted acre"/>
    <s v="No specific size"/>
    <x v="5"/>
    <s v="United States"/>
    <x v="0"/>
    <n v="10.199999999999999"/>
    <x v="0"/>
    <x v="0"/>
  </r>
  <r>
    <s v="Corn"/>
    <x v="2"/>
    <s v="General farm overhead"/>
    <x v="17"/>
    <s v="dollars per planted acre"/>
    <s v="No specific size"/>
    <x v="5"/>
    <s v="United States"/>
    <x v="1"/>
    <n v="11.95"/>
    <x v="0"/>
    <x v="0"/>
  </r>
  <r>
    <s v="Corn"/>
    <x v="2"/>
    <s v="General farm overhead"/>
    <x v="17"/>
    <s v="dollars per planted acre"/>
    <s v="No specific size"/>
    <x v="5"/>
    <s v="United States"/>
    <x v="2"/>
    <n v="11.29"/>
    <x v="0"/>
    <x v="0"/>
  </r>
  <r>
    <s v="Corn"/>
    <x v="2"/>
    <s v="General farm overhead"/>
    <x v="17"/>
    <s v="dollars per planted acre"/>
    <s v="No specific size"/>
    <x v="5"/>
    <s v="United States"/>
    <x v="3"/>
    <n v="10.7"/>
    <x v="0"/>
    <x v="0"/>
  </r>
  <r>
    <s v="Corn"/>
    <x v="2"/>
    <s v="General farm overhead"/>
    <x v="17"/>
    <s v="dollars per planted acre"/>
    <s v="No specific size"/>
    <x v="5"/>
    <s v="United States"/>
    <x v="4"/>
    <n v="10.96"/>
    <x v="0"/>
    <x v="0"/>
  </r>
  <r>
    <s v="Corn"/>
    <x v="2"/>
    <s v="General farm overhead"/>
    <x v="17"/>
    <s v="dollars per planted acre"/>
    <s v="No specific size"/>
    <x v="5"/>
    <s v="United States"/>
    <x v="5"/>
    <n v="11.93"/>
    <x v="1"/>
    <x v="0"/>
  </r>
  <r>
    <s v="Corn"/>
    <x v="2"/>
    <s v="General farm overhead"/>
    <x v="17"/>
    <s v="dollars per planted acre"/>
    <s v="No specific size"/>
    <x v="5"/>
    <s v="United States"/>
    <x v="6"/>
    <n v="12.22"/>
    <x v="1"/>
    <x v="0"/>
  </r>
  <r>
    <s v="Corn"/>
    <x v="2"/>
    <s v="General farm overhead"/>
    <x v="17"/>
    <s v="dollars per planted acre"/>
    <s v="No specific size"/>
    <x v="5"/>
    <s v="United States"/>
    <x v="7"/>
    <n v="12.53"/>
    <x v="1"/>
    <x v="0"/>
  </r>
  <r>
    <s v="Corn"/>
    <x v="2"/>
    <s v="General farm overhead"/>
    <x v="17"/>
    <s v="dollars per planted acre"/>
    <s v="No specific size"/>
    <x v="5"/>
    <s v="United States"/>
    <x v="8"/>
    <n v="12.86"/>
    <x v="1"/>
    <x v="0"/>
  </r>
  <r>
    <s v="Corn"/>
    <x v="2"/>
    <s v="General farm overhead"/>
    <x v="17"/>
    <s v="dollars per planted acre"/>
    <s v="No specific size"/>
    <x v="5"/>
    <s v="United States"/>
    <x v="9"/>
    <n v="10.54"/>
    <x v="2"/>
    <x v="0"/>
  </r>
  <r>
    <s v="Corn"/>
    <x v="2"/>
    <s v="General farm overhead"/>
    <x v="17"/>
    <s v="dollars per planted acre"/>
    <s v="No specific size"/>
    <x v="5"/>
    <s v="United States"/>
    <x v="10"/>
    <n v="10.92"/>
    <x v="2"/>
    <x v="0"/>
  </r>
  <r>
    <s v="Corn"/>
    <x v="2"/>
    <s v="General farm overhead"/>
    <x v="17"/>
    <s v="dollars per planted acre"/>
    <s v="No specific size"/>
    <x v="5"/>
    <s v="United States"/>
    <x v="11"/>
    <n v="11.3"/>
    <x v="2"/>
    <x v="0"/>
  </r>
  <r>
    <s v="Corn"/>
    <x v="2"/>
    <s v="General farm overhead"/>
    <x v="17"/>
    <s v="dollars per planted acre"/>
    <s v="No specific size"/>
    <x v="5"/>
    <s v="United States"/>
    <x v="12"/>
    <n v="11.6"/>
    <x v="2"/>
    <x v="0"/>
  </r>
  <r>
    <s v="Corn"/>
    <x v="2"/>
    <s v="General farm overhead"/>
    <x v="17"/>
    <s v="dollars per planted acre"/>
    <s v="No specific size"/>
    <x v="5"/>
    <s v="United States"/>
    <x v="13"/>
    <n v="11.83"/>
    <x v="2"/>
    <x v="0"/>
  </r>
  <r>
    <s v="Corn"/>
    <x v="2"/>
    <s v="General farm overhead"/>
    <x v="17"/>
    <s v="dollars per planted acre"/>
    <s v="No specific size"/>
    <x v="5"/>
    <s v="United States"/>
    <x v="14"/>
    <n v="23.38"/>
    <x v="3"/>
    <x v="0"/>
  </r>
  <r>
    <s v="Corn"/>
    <x v="2"/>
    <s v="General farm overhead"/>
    <x v="17"/>
    <s v="dollars per planted acre"/>
    <s v="No specific size"/>
    <x v="5"/>
    <s v="United States"/>
    <x v="15"/>
    <n v="24.11"/>
    <x v="3"/>
    <x v="0"/>
  </r>
  <r>
    <s v="Corn"/>
    <x v="2"/>
    <s v="General farm overhead"/>
    <x v="17"/>
    <s v="dollars per planted acre"/>
    <s v="No specific size"/>
    <x v="5"/>
    <s v="United States"/>
    <x v="16"/>
    <n v="24.83"/>
    <x v="3"/>
    <x v="0"/>
  </r>
  <r>
    <s v="Corn"/>
    <x v="2"/>
    <s v="General farm overhead"/>
    <x v="17"/>
    <s v="dollars per planted acre"/>
    <s v="No specific size"/>
    <x v="5"/>
    <s v="United States"/>
    <x v="17"/>
    <n v="25.07"/>
    <x v="3"/>
    <x v="0"/>
  </r>
  <r>
    <s v="Corn"/>
    <x v="2"/>
    <s v="General farm overhead"/>
    <x v="17"/>
    <s v="dollars per planted acre"/>
    <s v="No specific size"/>
    <x v="5"/>
    <s v="United States"/>
    <x v="18"/>
    <n v="25.55"/>
    <x v="3"/>
    <x v="0"/>
  </r>
  <r>
    <s v="Corn"/>
    <x v="2"/>
    <s v="General farm overhead"/>
    <x v="17"/>
    <s v="dollars per planted acre"/>
    <s v="No specific size"/>
    <x v="5"/>
    <s v="United States"/>
    <x v="19"/>
    <n v="25.5"/>
    <x v="3"/>
    <x v="0"/>
  </r>
  <r>
    <s v="Corn"/>
    <x v="2"/>
    <s v="General farm overhead"/>
    <x v="17"/>
    <s v="dollars per planted acre"/>
    <s v="No specific size"/>
    <x v="5"/>
    <s v="United States"/>
    <x v="20"/>
    <n v="17.559999999999999"/>
    <x v="4"/>
    <x v="0"/>
  </r>
  <r>
    <s v="Corn"/>
    <x v="2"/>
    <s v="General farm overhead"/>
    <x v="17"/>
    <s v="dollars per planted acre"/>
    <s v="No specific size"/>
    <x v="5"/>
    <s v="United States"/>
    <x v="21"/>
    <n v="17.670000000000002"/>
    <x v="4"/>
    <x v="0"/>
  </r>
  <r>
    <s v="Corn"/>
    <x v="2"/>
    <s v="General farm overhead"/>
    <x v="17"/>
    <s v="dollars per planted acre"/>
    <s v="No specific size"/>
    <x v="5"/>
    <s v="United States"/>
    <x v="22"/>
    <n v="18.3"/>
    <x v="4"/>
    <x v="0"/>
  </r>
  <r>
    <s v="Corn"/>
    <x v="2"/>
    <s v="General farm overhead"/>
    <x v="17"/>
    <s v="dollars per planted acre"/>
    <s v="No specific size"/>
    <x v="5"/>
    <s v="United States"/>
    <x v="23"/>
    <n v="19.149999999999999"/>
    <x v="4"/>
    <x v="0"/>
  </r>
  <r>
    <s v="Corn"/>
    <x v="2"/>
    <s v="General farm overhead"/>
    <x v="17"/>
    <s v="dollars per planted acre"/>
    <s v="No specific size"/>
    <x v="5"/>
    <s v="United States"/>
    <x v="24"/>
    <n v="19.440000000000001"/>
    <x v="4"/>
    <x v="0"/>
  </r>
  <r>
    <s v="Corn"/>
    <x v="2"/>
    <s v="General farm overhead"/>
    <x v="17"/>
    <s v="dollars per planted acre"/>
    <s v="No specific size"/>
    <x v="5"/>
    <s v="United States"/>
    <x v="25"/>
    <n v="21.73"/>
    <x v="5"/>
    <x v="0"/>
  </r>
  <r>
    <s v="Corn"/>
    <x v="2"/>
    <s v="General farm overhead"/>
    <x v="17"/>
    <s v="dollars per planted acre"/>
    <s v="No specific size"/>
    <x v="5"/>
    <s v="United States"/>
    <x v="26"/>
    <n v="23.87"/>
    <x v="5"/>
    <x v="0"/>
  </r>
  <r>
    <s v="Corn"/>
    <x v="2"/>
    <s v="General farm overhead"/>
    <x v="17"/>
    <s v="dollars per planted acre"/>
    <s v="No specific size"/>
    <x v="6"/>
    <s v="United States"/>
    <x v="0"/>
    <n v="8.7100000000000009"/>
    <x v="0"/>
    <x v="0"/>
  </r>
  <r>
    <s v="Corn"/>
    <x v="2"/>
    <s v="General farm overhead"/>
    <x v="17"/>
    <s v="dollars per planted acre"/>
    <s v="No specific size"/>
    <x v="6"/>
    <s v="United States"/>
    <x v="1"/>
    <n v="10.3"/>
    <x v="0"/>
    <x v="0"/>
  </r>
  <r>
    <s v="Corn"/>
    <x v="2"/>
    <s v="General farm overhead"/>
    <x v="17"/>
    <s v="dollars per planted acre"/>
    <s v="No specific size"/>
    <x v="6"/>
    <s v="United States"/>
    <x v="2"/>
    <n v="9.74"/>
    <x v="0"/>
    <x v="0"/>
  </r>
  <r>
    <s v="Corn"/>
    <x v="2"/>
    <s v="General farm overhead"/>
    <x v="17"/>
    <s v="dollars per planted acre"/>
    <s v="No specific size"/>
    <x v="6"/>
    <s v="United States"/>
    <x v="3"/>
    <n v="9.2200000000000006"/>
    <x v="0"/>
    <x v="0"/>
  </r>
  <r>
    <s v="Corn"/>
    <x v="2"/>
    <s v="General farm overhead"/>
    <x v="17"/>
    <s v="dollars per planted acre"/>
    <s v="No specific size"/>
    <x v="6"/>
    <s v="United States"/>
    <x v="4"/>
    <n v="9.44"/>
    <x v="0"/>
    <x v="0"/>
  </r>
  <r>
    <s v="Corn"/>
    <x v="2"/>
    <s v="General farm overhead"/>
    <x v="17"/>
    <s v="dollars per planted acre"/>
    <s v="No specific size"/>
    <x v="6"/>
    <s v="United States"/>
    <x v="5"/>
    <n v="16.170000000000002"/>
    <x v="1"/>
    <x v="0"/>
  </r>
  <r>
    <s v="Corn"/>
    <x v="2"/>
    <s v="General farm overhead"/>
    <x v="17"/>
    <s v="dollars per planted acre"/>
    <s v="No specific size"/>
    <x v="6"/>
    <s v="United States"/>
    <x v="6"/>
    <n v="16.670000000000002"/>
    <x v="1"/>
    <x v="0"/>
  </r>
  <r>
    <s v="Corn"/>
    <x v="2"/>
    <s v="General farm overhead"/>
    <x v="17"/>
    <s v="dollars per planted acre"/>
    <s v="No specific size"/>
    <x v="6"/>
    <s v="United States"/>
    <x v="7"/>
    <n v="16.96"/>
    <x v="1"/>
    <x v="0"/>
  </r>
  <r>
    <s v="Corn"/>
    <x v="2"/>
    <s v="General farm overhead"/>
    <x v="17"/>
    <s v="dollars per planted acre"/>
    <s v="No specific size"/>
    <x v="6"/>
    <s v="United States"/>
    <x v="8"/>
    <n v="17.25"/>
    <x v="1"/>
    <x v="0"/>
  </r>
  <r>
    <s v="Corn"/>
    <x v="2"/>
    <s v="General farm overhead"/>
    <x v="17"/>
    <s v="dollars per planted acre"/>
    <s v="No specific size"/>
    <x v="6"/>
    <s v="United States"/>
    <x v="9"/>
    <n v="16.850000000000001"/>
    <x v="2"/>
    <x v="0"/>
  </r>
  <r>
    <s v="Corn"/>
    <x v="2"/>
    <s v="General farm overhead"/>
    <x v="17"/>
    <s v="dollars per planted acre"/>
    <s v="No specific size"/>
    <x v="6"/>
    <s v="United States"/>
    <x v="10"/>
    <n v="17.45"/>
    <x v="2"/>
    <x v="0"/>
  </r>
  <r>
    <s v="Corn"/>
    <x v="2"/>
    <s v="General farm overhead"/>
    <x v="17"/>
    <s v="dollars per planted acre"/>
    <s v="No specific size"/>
    <x v="6"/>
    <s v="United States"/>
    <x v="11"/>
    <n v="18.05"/>
    <x v="2"/>
    <x v="0"/>
  </r>
  <r>
    <s v="Corn"/>
    <x v="2"/>
    <s v="General farm overhead"/>
    <x v="17"/>
    <s v="dollars per planted acre"/>
    <s v="No specific size"/>
    <x v="6"/>
    <s v="United States"/>
    <x v="12"/>
    <n v="18.53"/>
    <x v="2"/>
    <x v="0"/>
  </r>
  <r>
    <s v="Corn"/>
    <x v="2"/>
    <s v="General farm overhead"/>
    <x v="17"/>
    <s v="dollars per planted acre"/>
    <s v="No specific size"/>
    <x v="6"/>
    <s v="United States"/>
    <x v="13"/>
    <n v="18.89"/>
    <x v="2"/>
    <x v="0"/>
  </r>
  <r>
    <s v="Corn"/>
    <x v="2"/>
    <s v="General farm overhead"/>
    <x v="17"/>
    <s v="dollars per planted acre"/>
    <s v="No specific size"/>
    <x v="6"/>
    <s v="United States"/>
    <x v="14"/>
    <n v="25.68"/>
    <x v="3"/>
    <x v="0"/>
  </r>
  <r>
    <s v="Corn"/>
    <x v="2"/>
    <s v="General farm overhead"/>
    <x v="17"/>
    <s v="dollars per planted acre"/>
    <s v="No specific size"/>
    <x v="6"/>
    <s v="United States"/>
    <x v="15"/>
    <n v="26.48"/>
    <x v="3"/>
    <x v="0"/>
  </r>
  <r>
    <s v="Corn"/>
    <x v="2"/>
    <s v="General farm overhead"/>
    <x v="17"/>
    <s v="dollars per planted acre"/>
    <s v="No specific size"/>
    <x v="6"/>
    <s v="United States"/>
    <x v="16"/>
    <n v="27.27"/>
    <x v="3"/>
    <x v="0"/>
  </r>
  <r>
    <s v="Corn"/>
    <x v="2"/>
    <s v="General farm overhead"/>
    <x v="17"/>
    <s v="dollars per planted acre"/>
    <s v="No specific size"/>
    <x v="6"/>
    <s v="United States"/>
    <x v="17"/>
    <n v="27.54"/>
    <x v="3"/>
    <x v="0"/>
  </r>
  <r>
    <s v="Corn"/>
    <x v="2"/>
    <s v="General farm overhead"/>
    <x v="17"/>
    <s v="dollars per planted acre"/>
    <s v="No specific size"/>
    <x v="6"/>
    <s v="United States"/>
    <x v="18"/>
    <n v="28.07"/>
    <x v="3"/>
    <x v="0"/>
  </r>
  <r>
    <s v="Corn"/>
    <x v="2"/>
    <s v="General farm overhead"/>
    <x v="17"/>
    <s v="dollars per planted acre"/>
    <s v="No specific size"/>
    <x v="6"/>
    <s v="United States"/>
    <x v="19"/>
    <n v="28.01"/>
    <x v="3"/>
    <x v="0"/>
  </r>
  <r>
    <s v="Corn"/>
    <x v="2"/>
    <s v="General farm overhead"/>
    <x v="17"/>
    <s v="dollars per planted acre"/>
    <s v="No specific size"/>
    <x v="6"/>
    <s v="United States"/>
    <x v="20"/>
    <n v="26.54"/>
    <x v="4"/>
    <x v="0"/>
  </r>
  <r>
    <s v="Corn"/>
    <x v="2"/>
    <s v="General farm overhead"/>
    <x v="17"/>
    <s v="dollars per planted acre"/>
    <s v="No specific size"/>
    <x v="6"/>
    <s v="United States"/>
    <x v="21"/>
    <n v="26.04"/>
    <x v="4"/>
    <x v="0"/>
  </r>
  <r>
    <s v="Corn"/>
    <x v="2"/>
    <s v="General farm overhead"/>
    <x v="17"/>
    <s v="dollars per planted acre"/>
    <s v="No specific size"/>
    <x v="6"/>
    <s v="United States"/>
    <x v="22"/>
    <n v="27.32"/>
    <x v="4"/>
    <x v="0"/>
  </r>
  <r>
    <s v="Corn"/>
    <x v="2"/>
    <s v="General farm overhead"/>
    <x v="17"/>
    <s v="dollars per planted acre"/>
    <s v="No specific size"/>
    <x v="6"/>
    <s v="United States"/>
    <x v="23"/>
    <n v="28.59"/>
    <x v="4"/>
    <x v="0"/>
  </r>
  <r>
    <s v="Corn"/>
    <x v="2"/>
    <s v="General farm overhead"/>
    <x v="17"/>
    <s v="dollars per planted acre"/>
    <s v="No specific size"/>
    <x v="6"/>
    <s v="United States"/>
    <x v="24"/>
    <n v="29.34"/>
    <x v="4"/>
    <x v="0"/>
  </r>
  <r>
    <s v="Corn"/>
    <x v="2"/>
    <s v="General farm overhead"/>
    <x v="17"/>
    <s v="dollars per planted acre"/>
    <s v="No specific size"/>
    <x v="6"/>
    <s v="United States"/>
    <x v="25"/>
    <n v="20.93"/>
    <x v="5"/>
    <x v="0"/>
  </r>
  <r>
    <s v="Corn"/>
    <x v="2"/>
    <s v="General farm overhead"/>
    <x v="17"/>
    <s v="dollars per planted acre"/>
    <s v="No specific size"/>
    <x v="6"/>
    <s v="United States"/>
    <x v="26"/>
    <n v="23.38"/>
    <x v="5"/>
    <x v="0"/>
  </r>
  <r>
    <s v="Corn"/>
    <x v="2"/>
    <s v="Total, allocated overhead"/>
    <x v="18"/>
    <s v="dollars per planted acre"/>
    <s v="No specific size"/>
    <x v="0"/>
    <s v="United States"/>
    <x v="0"/>
    <n v="192.99"/>
    <x v="0"/>
    <x v="0"/>
  </r>
  <r>
    <s v="Corn"/>
    <x v="2"/>
    <s v="Total, allocated overhead"/>
    <x v="18"/>
    <s v="dollars per planted acre"/>
    <s v="No specific size"/>
    <x v="0"/>
    <s v="United States"/>
    <x v="1"/>
    <n v="201.48"/>
    <x v="0"/>
    <x v="0"/>
  </r>
  <r>
    <s v="Corn"/>
    <x v="2"/>
    <s v="Total, allocated overhead"/>
    <x v="18"/>
    <s v="dollars per planted acre"/>
    <s v="No specific size"/>
    <x v="0"/>
    <s v="United States"/>
    <x v="2"/>
    <n v="205.15"/>
    <x v="0"/>
    <x v="0"/>
  </r>
  <r>
    <s v="Corn"/>
    <x v="2"/>
    <s v="Total, allocated overhead"/>
    <x v="18"/>
    <s v="dollars per planted acre"/>
    <s v="No specific size"/>
    <x v="0"/>
    <s v="United States"/>
    <x v="3"/>
    <n v="207.81"/>
    <x v="0"/>
    <x v="0"/>
  </r>
  <r>
    <s v="Corn"/>
    <x v="2"/>
    <s v="Total, allocated overhead"/>
    <x v="18"/>
    <s v="dollars per planted acre"/>
    <s v="No specific size"/>
    <x v="0"/>
    <s v="United States"/>
    <x v="4"/>
    <n v="213.33"/>
    <x v="0"/>
    <x v="0"/>
  </r>
  <r>
    <s v="Corn"/>
    <x v="2"/>
    <s v="Total, allocated overhead"/>
    <x v="18"/>
    <s v="dollars per planted acre"/>
    <s v="No specific size"/>
    <x v="0"/>
    <s v="United States"/>
    <x v="5"/>
    <n v="186.23"/>
    <x v="1"/>
    <x v="0"/>
  </r>
  <r>
    <s v="Corn"/>
    <x v="2"/>
    <s v="Total, allocated overhead"/>
    <x v="18"/>
    <s v="dollars per planted acre"/>
    <s v="No specific size"/>
    <x v="0"/>
    <s v="United States"/>
    <x v="6"/>
    <n v="188.83"/>
    <x v="1"/>
    <x v="0"/>
  </r>
  <r>
    <s v="Corn"/>
    <x v="2"/>
    <s v="Total, allocated overhead"/>
    <x v="18"/>
    <s v="dollars per planted acre"/>
    <s v="No specific size"/>
    <x v="0"/>
    <s v="United States"/>
    <x v="7"/>
    <n v="193.25"/>
    <x v="1"/>
    <x v="0"/>
  </r>
  <r>
    <s v="Corn"/>
    <x v="2"/>
    <s v="Total, allocated overhead"/>
    <x v="18"/>
    <s v="dollars per planted acre"/>
    <s v="No specific size"/>
    <x v="0"/>
    <s v="United States"/>
    <x v="8"/>
    <n v="201.56"/>
    <x v="1"/>
    <x v="0"/>
  </r>
  <r>
    <s v="Corn"/>
    <x v="2"/>
    <s v="Total, allocated overhead"/>
    <x v="18"/>
    <s v="dollars per planted acre"/>
    <s v="No specific size"/>
    <x v="0"/>
    <s v="United States"/>
    <x v="9"/>
    <n v="200.51"/>
    <x v="2"/>
    <x v="0"/>
  </r>
  <r>
    <s v="Corn"/>
    <x v="2"/>
    <s v="Total, allocated overhead"/>
    <x v="18"/>
    <s v="dollars per planted acre"/>
    <s v="No specific size"/>
    <x v="0"/>
    <s v="United States"/>
    <x v="10"/>
    <n v="203.76"/>
    <x v="2"/>
    <x v="0"/>
  </r>
  <r>
    <s v="Corn"/>
    <x v="2"/>
    <s v="Total, allocated overhead"/>
    <x v="18"/>
    <s v="dollars per planted acre"/>
    <s v="No specific size"/>
    <x v="0"/>
    <s v="United States"/>
    <x v="11"/>
    <n v="214.98"/>
    <x v="2"/>
    <x v="0"/>
  </r>
  <r>
    <s v="Corn"/>
    <x v="2"/>
    <s v="Total, allocated overhead"/>
    <x v="18"/>
    <s v="dollars per planted acre"/>
    <s v="No specific size"/>
    <x v="0"/>
    <s v="United States"/>
    <x v="12"/>
    <n v="233.69"/>
    <x v="2"/>
    <x v="0"/>
  </r>
  <r>
    <s v="Corn"/>
    <x v="2"/>
    <s v="Total, allocated overhead"/>
    <x v="18"/>
    <s v="dollars per planted acre"/>
    <s v="No specific size"/>
    <x v="0"/>
    <s v="United States"/>
    <x v="13"/>
    <n v="255.69"/>
    <x v="2"/>
    <x v="0"/>
  </r>
  <r>
    <s v="Corn"/>
    <x v="2"/>
    <s v="Total, allocated overhead"/>
    <x v="18"/>
    <s v="dollars per planted acre"/>
    <s v="No specific size"/>
    <x v="0"/>
    <s v="United States"/>
    <x v="14"/>
    <n v="263.79000000000002"/>
    <x v="3"/>
    <x v="0"/>
  </r>
  <r>
    <s v="Corn"/>
    <x v="2"/>
    <s v="Total, allocated overhead"/>
    <x v="18"/>
    <s v="dollars per planted acre"/>
    <s v="No specific size"/>
    <x v="0"/>
    <s v="United States"/>
    <x v="15"/>
    <n v="281.13"/>
    <x v="3"/>
    <x v="0"/>
  </r>
  <r>
    <s v="Corn"/>
    <x v="2"/>
    <s v="Total, allocated overhead"/>
    <x v="18"/>
    <s v="dollars per planted acre"/>
    <s v="No specific size"/>
    <x v="0"/>
    <s v="United States"/>
    <x v="16"/>
    <n v="303.98"/>
    <x v="3"/>
    <x v="0"/>
  </r>
  <r>
    <s v="Corn"/>
    <x v="2"/>
    <s v="Total, allocated overhead"/>
    <x v="18"/>
    <s v="dollars per planted acre"/>
    <s v="No specific size"/>
    <x v="0"/>
    <s v="United States"/>
    <x v="17"/>
    <n v="320.85000000000002"/>
    <x v="3"/>
    <x v="0"/>
  </r>
  <r>
    <s v="Corn"/>
    <x v="2"/>
    <s v="Total, allocated overhead"/>
    <x v="18"/>
    <s v="dollars per planted acre"/>
    <s v="No specific size"/>
    <x v="0"/>
    <s v="United States"/>
    <x v="18"/>
    <n v="332.88"/>
    <x v="3"/>
    <x v="0"/>
  </r>
  <r>
    <s v="Corn"/>
    <x v="2"/>
    <s v="Total, allocated overhead"/>
    <x v="18"/>
    <s v="dollars per planted acre"/>
    <s v="No specific size"/>
    <x v="0"/>
    <s v="United States"/>
    <x v="19"/>
    <n v="341.53"/>
    <x v="3"/>
    <x v="0"/>
  </r>
  <r>
    <s v="Corn"/>
    <x v="2"/>
    <s v="Total, allocated overhead"/>
    <x v="18"/>
    <s v="dollars per planted acre"/>
    <s v="No specific size"/>
    <x v="0"/>
    <s v="United States"/>
    <x v="20"/>
    <n v="337.93"/>
    <x v="4"/>
    <x v="0"/>
  </r>
  <r>
    <s v="Corn"/>
    <x v="2"/>
    <s v="Total, allocated overhead"/>
    <x v="18"/>
    <s v="dollars per planted acre"/>
    <s v="No specific size"/>
    <x v="0"/>
    <s v="United States"/>
    <x v="21"/>
    <n v="340.02"/>
    <x v="4"/>
    <x v="0"/>
  </r>
  <r>
    <s v="Corn"/>
    <x v="2"/>
    <s v="Total, allocated overhead"/>
    <x v="18"/>
    <s v="dollars per planted acre"/>
    <s v="No specific size"/>
    <x v="0"/>
    <s v="United States"/>
    <x v="22"/>
    <n v="352.38"/>
    <x v="4"/>
    <x v="0"/>
  </r>
  <r>
    <s v="Corn"/>
    <x v="2"/>
    <s v="Total, allocated overhead"/>
    <x v="18"/>
    <s v="dollars per planted acre"/>
    <s v="No specific size"/>
    <x v="0"/>
    <s v="United States"/>
    <x v="23"/>
    <n v="352.84"/>
    <x v="4"/>
    <x v="0"/>
  </r>
  <r>
    <s v="Corn"/>
    <x v="2"/>
    <s v="Total, allocated overhead"/>
    <x v="18"/>
    <s v="dollars per planted acre"/>
    <s v="No specific size"/>
    <x v="0"/>
    <s v="United States"/>
    <x v="24"/>
    <n v="358.84"/>
    <x v="4"/>
    <x v="0"/>
  </r>
  <r>
    <s v="Corn"/>
    <x v="2"/>
    <s v="Total, allocated overhead"/>
    <x v="18"/>
    <s v="dollars per planted acre"/>
    <s v="No specific size"/>
    <x v="0"/>
    <s v="United States"/>
    <x v="25"/>
    <n v="381.86"/>
    <x v="5"/>
    <x v="0"/>
  </r>
  <r>
    <s v="Corn"/>
    <x v="2"/>
    <s v="Total, allocated overhead"/>
    <x v="18"/>
    <s v="dollars per planted acre"/>
    <s v="No specific size"/>
    <x v="0"/>
    <s v="United States"/>
    <x v="26"/>
    <n v="407.67"/>
    <x v="5"/>
    <x v="0"/>
  </r>
  <r>
    <s v="Corn"/>
    <x v="2"/>
    <s v="Total, allocated overhead"/>
    <x v="18"/>
    <s v="dollars per planted acre"/>
    <s v="No specific size"/>
    <x v="1"/>
    <s v="United States"/>
    <x v="0"/>
    <n v="199.14"/>
    <x v="0"/>
    <x v="0"/>
  </r>
  <r>
    <s v="Corn"/>
    <x v="2"/>
    <s v="Total, allocated overhead"/>
    <x v="18"/>
    <s v="dollars per planted acre"/>
    <s v="No specific size"/>
    <x v="1"/>
    <s v="United States"/>
    <x v="1"/>
    <n v="206.92"/>
    <x v="0"/>
    <x v="0"/>
  </r>
  <r>
    <s v="Corn"/>
    <x v="2"/>
    <s v="Total, allocated overhead"/>
    <x v="18"/>
    <s v="dollars per planted acre"/>
    <s v="No specific size"/>
    <x v="1"/>
    <s v="United States"/>
    <x v="2"/>
    <n v="211.12"/>
    <x v="0"/>
    <x v="0"/>
  </r>
  <r>
    <s v="Corn"/>
    <x v="2"/>
    <s v="Total, allocated overhead"/>
    <x v="18"/>
    <s v="dollars per planted acre"/>
    <s v="No specific size"/>
    <x v="1"/>
    <s v="United States"/>
    <x v="3"/>
    <n v="213.44"/>
    <x v="0"/>
    <x v="0"/>
  </r>
  <r>
    <s v="Corn"/>
    <x v="2"/>
    <s v="Total, allocated overhead"/>
    <x v="18"/>
    <s v="dollars per planted acre"/>
    <s v="No specific size"/>
    <x v="1"/>
    <s v="United States"/>
    <x v="4"/>
    <n v="219.78"/>
    <x v="0"/>
    <x v="0"/>
  </r>
  <r>
    <s v="Corn"/>
    <x v="2"/>
    <s v="Total, allocated overhead"/>
    <x v="18"/>
    <s v="dollars per planted acre"/>
    <s v="No specific size"/>
    <x v="1"/>
    <s v="United States"/>
    <x v="5"/>
    <n v="188.11"/>
    <x v="1"/>
    <x v="0"/>
  </r>
  <r>
    <s v="Corn"/>
    <x v="2"/>
    <s v="Total, allocated overhead"/>
    <x v="18"/>
    <s v="dollars per planted acre"/>
    <s v="No specific size"/>
    <x v="1"/>
    <s v="United States"/>
    <x v="6"/>
    <n v="191.68"/>
    <x v="1"/>
    <x v="0"/>
  </r>
  <r>
    <s v="Corn"/>
    <x v="2"/>
    <s v="Total, allocated overhead"/>
    <x v="18"/>
    <s v="dollars per planted acre"/>
    <s v="No specific size"/>
    <x v="1"/>
    <s v="United States"/>
    <x v="7"/>
    <n v="195.55"/>
    <x v="1"/>
    <x v="0"/>
  </r>
  <r>
    <s v="Corn"/>
    <x v="2"/>
    <s v="Total, allocated overhead"/>
    <x v="18"/>
    <s v="dollars per planted acre"/>
    <s v="No specific size"/>
    <x v="1"/>
    <s v="United States"/>
    <x v="8"/>
    <n v="204.68"/>
    <x v="1"/>
    <x v="0"/>
  </r>
  <r>
    <s v="Corn"/>
    <x v="2"/>
    <s v="Total, allocated overhead"/>
    <x v="18"/>
    <s v="dollars per planted acre"/>
    <s v="No specific size"/>
    <x v="1"/>
    <s v="United States"/>
    <x v="9"/>
    <n v="204.73"/>
    <x v="2"/>
    <x v="0"/>
  </r>
  <r>
    <s v="Corn"/>
    <x v="2"/>
    <s v="Total, allocated overhead"/>
    <x v="18"/>
    <s v="dollars per planted acre"/>
    <s v="No specific size"/>
    <x v="1"/>
    <s v="United States"/>
    <x v="10"/>
    <n v="207.67"/>
    <x v="2"/>
    <x v="0"/>
  </r>
  <r>
    <s v="Corn"/>
    <x v="2"/>
    <s v="Total, allocated overhead"/>
    <x v="18"/>
    <s v="dollars per planted acre"/>
    <s v="No specific size"/>
    <x v="1"/>
    <s v="United States"/>
    <x v="11"/>
    <n v="219.84"/>
    <x v="2"/>
    <x v="0"/>
  </r>
  <r>
    <s v="Corn"/>
    <x v="2"/>
    <s v="Total, allocated overhead"/>
    <x v="18"/>
    <s v="dollars per planted acre"/>
    <s v="No specific size"/>
    <x v="1"/>
    <s v="United States"/>
    <x v="12"/>
    <n v="241.19"/>
    <x v="2"/>
    <x v="0"/>
  </r>
  <r>
    <s v="Corn"/>
    <x v="2"/>
    <s v="Total, allocated overhead"/>
    <x v="18"/>
    <s v="dollars per planted acre"/>
    <s v="No specific size"/>
    <x v="1"/>
    <s v="United States"/>
    <x v="13"/>
    <n v="265.02"/>
    <x v="2"/>
    <x v="0"/>
  </r>
  <r>
    <s v="Corn"/>
    <x v="2"/>
    <s v="Total, allocated overhead"/>
    <x v="18"/>
    <s v="dollars per planted acre"/>
    <s v="No specific size"/>
    <x v="1"/>
    <s v="United States"/>
    <x v="14"/>
    <n v="279.67"/>
    <x v="3"/>
    <x v="0"/>
  </r>
  <r>
    <s v="Corn"/>
    <x v="2"/>
    <s v="Total, allocated overhead"/>
    <x v="18"/>
    <s v="dollars per planted acre"/>
    <s v="No specific size"/>
    <x v="1"/>
    <s v="United States"/>
    <x v="15"/>
    <n v="299.08"/>
    <x v="3"/>
    <x v="0"/>
  </r>
  <r>
    <s v="Corn"/>
    <x v="2"/>
    <s v="Total, allocated overhead"/>
    <x v="18"/>
    <s v="dollars per planted acre"/>
    <s v="No specific size"/>
    <x v="1"/>
    <s v="United States"/>
    <x v="16"/>
    <n v="325.48"/>
    <x v="3"/>
    <x v="0"/>
  </r>
  <r>
    <s v="Corn"/>
    <x v="2"/>
    <s v="Total, allocated overhead"/>
    <x v="18"/>
    <s v="dollars per planted acre"/>
    <s v="No specific size"/>
    <x v="1"/>
    <s v="United States"/>
    <x v="17"/>
    <n v="345.33"/>
    <x v="3"/>
    <x v="0"/>
  </r>
  <r>
    <s v="Corn"/>
    <x v="2"/>
    <s v="Total, allocated overhead"/>
    <x v="18"/>
    <s v="dollars per planted acre"/>
    <s v="No specific size"/>
    <x v="1"/>
    <s v="United States"/>
    <x v="18"/>
    <n v="357.12"/>
    <x v="3"/>
    <x v="0"/>
  </r>
  <r>
    <s v="Corn"/>
    <x v="2"/>
    <s v="Total, allocated overhead"/>
    <x v="18"/>
    <s v="dollars per planted acre"/>
    <s v="No specific size"/>
    <x v="1"/>
    <s v="United States"/>
    <x v="19"/>
    <n v="366.19"/>
    <x v="3"/>
    <x v="0"/>
  </r>
  <r>
    <s v="Corn"/>
    <x v="2"/>
    <s v="Total, allocated overhead"/>
    <x v="18"/>
    <s v="dollars per planted acre"/>
    <s v="No specific size"/>
    <x v="1"/>
    <s v="United States"/>
    <x v="20"/>
    <n v="364.76"/>
    <x v="4"/>
    <x v="0"/>
  </r>
  <r>
    <s v="Corn"/>
    <x v="2"/>
    <s v="Total, allocated overhead"/>
    <x v="18"/>
    <s v="dollars per planted acre"/>
    <s v="No specific size"/>
    <x v="1"/>
    <s v="United States"/>
    <x v="21"/>
    <n v="366.48"/>
    <x v="4"/>
    <x v="0"/>
  </r>
  <r>
    <s v="Corn"/>
    <x v="2"/>
    <s v="Total, allocated overhead"/>
    <x v="18"/>
    <s v="dollars per planted acre"/>
    <s v="No specific size"/>
    <x v="1"/>
    <s v="United States"/>
    <x v="22"/>
    <n v="378.29"/>
    <x v="4"/>
    <x v="0"/>
  </r>
  <r>
    <s v="Corn"/>
    <x v="2"/>
    <s v="Total, allocated overhead"/>
    <x v="18"/>
    <s v="dollars per planted acre"/>
    <s v="No specific size"/>
    <x v="1"/>
    <s v="United States"/>
    <x v="23"/>
    <n v="379.79"/>
    <x v="4"/>
    <x v="0"/>
  </r>
  <r>
    <s v="Corn"/>
    <x v="2"/>
    <s v="Total, allocated overhead"/>
    <x v="18"/>
    <s v="dollars per planted acre"/>
    <s v="No specific size"/>
    <x v="1"/>
    <s v="United States"/>
    <x v="24"/>
    <n v="382.39"/>
    <x v="4"/>
    <x v="0"/>
  </r>
  <r>
    <s v="Corn"/>
    <x v="2"/>
    <s v="Total, allocated overhead"/>
    <x v="18"/>
    <s v="dollars per planted acre"/>
    <s v="No specific size"/>
    <x v="1"/>
    <s v="United States"/>
    <x v="25"/>
    <n v="417.51"/>
    <x v="5"/>
    <x v="0"/>
  </r>
  <r>
    <s v="Corn"/>
    <x v="2"/>
    <s v="Total, allocated overhead"/>
    <x v="18"/>
    <s v="dollars per planted acre"/>
    <s v="No specific size"/>
    <x v="1"/>
    <s v="United States"/>
    <x v="26"/>
    <n v="445.48"/>
    <x v="5"/>
    <x v="0"/>
  </r>
  <r>
    <s v="Corn"/>
    <x v="2"/>
    <s v="Total, allocated overhead"/>
    <x v="18"/>
    <s v="dollars per planted acre"/>
    <s v="No specific size"/>
    <x v="2"/>
    <s v="United States"/>
    <x v="0"/>
    <n v="176.81"/>
    <x v="0"/>
    <x v="0"/>
  </r>
  <r>
    <s v="Corn"/>
    <x v="2"/>
    <s v="Total, allocated overhead"/>
    <x v="18"/>
    <s v="dollars per planted acre"/>
    <s v="No specific size"/>
    <x v="2"/>
    <s v="United States"/>
    <x v="1"/>
    <n v="188.91"/>
    <x v="0"/>
    <x v="0"/>
  </r>
  <r>
    <s v="Corn"/>
    <x v="2"/>
    <s v="Total, allocated overhead"/>
    <x v="18"/>
    <s v="dollars per planted acre"/>
    <s v="No specific size"/>
    <x v="2"/>
    <s v="United States"/>
    <x v="2"/>
    <n v="195.92"/>
    <x v="0"/>
    <x v="0"/>
  </r>
  <r>
    <s v="Corn"/>
    <x v="2"/>
    <s v="Total, allocated overhead"/>
    <x v="18"/>
    <s v="dollars per planted acre"/>
    <s v="No specific size"/>
    <x v="2"/>
    <s v="United States"/>
    <x v="3"/>
    <n v="197.78"/>
    <x v="0"/>
    <x v="0"/>
  </r>
  <r>
    <s v="Corn"/>
    <x v="2"/>
    <s v="Total, allocated overhead"/>
    <x v="18"/>
    <s v="dollars per planted acre"/>
    <s v="No specific size"/>
    <x v="2"/>
    <s v="United States"/>
    <x v="4"/>
    <n v="204.44"/>
    <x v="0"/>
    <x v="0"/>
  </r>
  <r>
    <s v="Corn"/>
    <x v="2"/>
    <s v="Total, allocated overhead"/>
    <x v="18"/>
    <s v="dollars per planted acre"/>
    <s v="No specific size"/>
    <x v="2"/>
    <s v="United States"/>
    <x v="5"/>
    <n v="183.65"/>
    <x v="1"/>
    <x v="0"/>
  </r>
  <r>
    <s v="Corn"/>
    <x v="2"/>
    <s v="Total, allocated overhead"/>
    <x v="18"/>
    <s v="dollars per planted acre"/>
    <s v="No specific size"/>
    <x v="2"/>
    <s v="United States"/>
    <x v="6"/>
    <n v="186.17"/>
    <x v="1"/>
    <x v="0"/>
  </r>
  <r>
    <s v="Corn"/>
    <x v="2"/>
    <s v="Total, allocated overhead"/>
    <x v="18"/>
    <s v="dollars per planted acre"/>
    <s v="No specific size"/>
    <x v="2"/>
    <s v="United States"/>
    <x v="7"/>
    <n v="190.41"/>
    <x v="1"/>
    <x v="0"/>
  </r>
  <r>
    <s v="Corn"/>
    <x v="2"/>
    <s v="Total, allocated overhead"/>
    <x v="18"/>
    <s v="dollars per planted acre"/>
    <s v="No specific size"/>
    <x v="2"/>
    <s v="United States"/>
    <x v="8"/>
    <n v="198.48"/>
    <x v="1"/>
    <x v="0"/>
  </r>
  <r>
    <s v="Corn"/>
    <x v="2"/>
    <s v="Total, allocated overhead"/>
    <x v="18"/>
    <s v="dollars per planted acre"/>
    <s v="No specific size"/>
    <x v="2"/>
    <s v="United States"/>
    <x v="9"/>
    <n v="199.16"/>
    <x v="2"/>
    <x v="0"/>
  </r>
  <r>
    <s v="Corn"/>
    <x v="2"/>
    <s v="Total, allocated overhead"/>
    <x v="18"/>
    <s v="dollars per planted acre"/>
    <s v="No specific size"/>
    <x v="2"/>
    <s v="United States"/>
    <x v="10"/>
    <n v="203.43"/>
    <x v="2"/>
    <x v="0"/>
  </r>
  <r>
    <s v="Corn"/>
    <x v="2"/>
    <s v="Total, allocated overhead"/>
    <x v="18"/>
    <s v="dollars per planted acre"/>
    <s v="No specific size"/>
    <x v="2"/>
    <s v="United States"/>
    <x v="11"/>
    <n v="214.62"/>
    <x v="2"/>
    <x v="0"/>
  </r>
  <r>
    <s v="Corn"/>
    <x v="2"/>
    <s v="Total, allocated overhead"/>
    <x v="18"/>
    <s v="dollars per planted acre"/>
    <s v="No specific size"/>
    <x v="2"/>
    <s v="United States"/>
    <x v="12"/>
    <n v="233.51"/>
    <x v="2"/>
    <x v="0"/>
  </r>
  <r>
    <s v="Corn"/>
    <x v="2"/>
    <s v="Total, allocated overhead"/>
    <x v="18"/>
    <s v="dollars per planted acre"/>
    <s v="No specific size"/>
    <x v="2"/>
    <s v="United States"/>
    <x v="13"/>
    <n v="252.77"/>
    <x v="2"/>
    <x v="0"/>
  </r>
  <r>
    <s v="Corn"/>
    <x v="2"/>
    <s v="Total, allocated overhead"/>
    <x v="18"/>
    <s v="dollars per planted acre"/>
    <s v="No specific size"/>
    <x v="2"/>
    <s v="United States"/>
    <x v="14"/>
    <n v="223.08"/>
    <x v="3"/>
    <x v="0"/>
  </r>
  <r>
    <s v="Corn"/>
    <x v="2"/>
    <s v="Total, allocated overhead"/>
    <x v="18"/>
    <s v="dollars per planted acre"/>
    <s v="No specific size"/>
    <x v="2"/>
    <s v="United States"/>
    <x v="15"/>
    <n v="236.44"/>
    <x v="3"/>
    <x v="0"/>
  </r>
  <r>
    <s v="Corn"/>
    <x v="2"/>
    <s v="Total, allocated overhead"/>
    <x v="18"/>
    <s v="dollars per planted acre"/>
    <s v="No specific size"/>
    <x v="2"/>
    <s v="United States"/>
    <x v="16"/>
    <n v="253.75"/>
    <x v="3"/>
    <x v="0"/>
  </r>
  <r>
    <s v="Corn"/>
    <x v="2"/>
    <s v="Total, allocated overhead"/>
    <x v="18"/>
    <s v="dollars per planted acre"/>
    <s v="No specific size"/>
    <x v="2"/>
    <s v="United States"/>
    <x v="17"/>
    <n v="266.47000000000003"/>
    <x v="3"/>
    <x v="0"/>
  </r>
  <r>
    <s v="Corn"/>
    <x v="2"/>
    <s v="Total, allocated overhead"/>
    <x v="18"/>
    <s v="dollars per planted acre"/>
    <s v="No specific size"/>
    <x v="2"/>
    <s v="United States"/>
    <x v="18"/>
    <n v="275.02999999999997"/>
    <x v="3"/>
    <x v="0"/>
  </r>
  <r>
    <s v="Corn"/>
    <x v="2"/>
    <s v="Total, allocated overhead"/>
    <x v="18"/>
    <s v="dollars per planted acre"/>
    <s v="No specific size"/>
    <x v="2"/>
    <s v="United States"/>
    <x v="19"/>
    <n v="282.56"/>
    <x v="3"/>
    <x v="0"/>
  </r>
  <r>
    <s v="Corn"/>
    <x v="2"/>
    <s v="Total, allocated overhead"/>
    <x v="18"/>
    <s v="dollars per planted acre"/>
    <s v="No specific size"/>
    <x v="2"/>
    <s v="United States"/>
    <x v="20"/>
    <n v="301.64999999999998"/>
    <x v="4"/>
    <x v="0"/>
  </r>
  <r>
    <s v="Corn"/>
    <x v="2"/>
    <s v="Total, allocated overhead"/>
    <x v="18"/>
    <s v="dollars per planted acre"/>
    <s v="No specific size"/>
    <x v="2"/>
    <s v="United States"/>
    <x v="21"/>
    <n v="306.02"/>
    <x v="4"/>
    <x v="0"/>
  </r>
  <r>
    <s v="Corn"/>
    <x v="2"/>
    <s v="Total, allocated overhead"/>
    <x v="18"/>
    <s v="dollars per planted acre"/>
    <s v="No specific size"/>
    <x v="2"/>
    <s v="United States"/>
    <x v="22"/>
    <n v="316.36"/>
    <x v="4"/>
    <x v="0"/>
  </r>
  <r>
    <s v="Corn"/>
    <x v="2"/>
    <s v="Total, allocated overhead"/>
    <x v="18"/>
    <s v="dollars per planted acre"/>
    <s v="No specific size"/>
    <x v="2"/>
    <s v="United States"/>
    <x v="23"/>
    <n v="322.56"/>
    <x v="4"/>
    <x v="0"/>
  </r>
  <r>
    <s v="Corn"/>
    <x v="2"/>
    <s v="Total, allocated overhead"/>
    <x v="18"/>
    <s v="dollars per planted acre"/>
    <s v="No specific size"/>
    <x v="2"/>
    <s v="United States"/>
    <x v="24"/>
    <n v="327.64999999999998"/>
    <x v="4"/>
    <x v="0"/>
  </r>
  <r>
    <s v="Corn"/>
    <x v="2"/>
    <s v="Total, allocated overhead"/>
    <x v="18"/>
    <s v="dollars per planted acre"/>
    <s v="No specific size"/>
    <x v="2"/>
    <s v="United States"/>
    <x v="25"/>
    <n v="351.74"/>
    <x v="5"/>
    <x v="0"/>
  </r>
  <r>
    <s v="Corn"/>
    <x v="2"/>
    <s v="Total, allocated overhead"/>
    <x v="18"/>
    <s v="dollars per planted acre"/>
    <s v="No specific size"/>
    <x v="2"/>
    <s v="United States"/>
    <x v="26"/>
    <n v="373.79"/>
    <x v="5"/>
    <x v="0"/>
  </r>
  <r>
    <s v="Corn"/>
    <x v="2"/>
    <s v="Total, allocated overhead"/>
    <x v="18"/>
    <s v="dollars per planted acre"/>
    <s v="No specific size"/>
    <x v="3"/>
    <s v="United States"/>
    <x v="0"/>
    <n v="144.56"/>
    <x v="0"/>
    <x v="0"/>
  </r>
  <r>
    <s v="Corn"/>
    <x v="2"/>
    <s v="Total, allocated overhead"/>
    <x v="18"/>
    <s v="dollars per planted acre"/>
    <s v="No specific size"/>
    <x v="3"/>
    <s v="United States"/>
    <x v="1"/>
    <n v="151.56"/>
    <x v="0"/>
    <x v="0"/>
  </r>
  <r>
    <s v="Corn"/>
    <x v="2"/>
    <s v="Total, allocated overhead"/>
    <x v="18"/>
    <s v="dollars per planted acre"/>
    <s v="No specific size"/>
    <x v="3"/>
    <s v="United States"/>
    <x v="2"/>
    <n v="156.04"/>
    <x v="0"/>
    <x v="0"/>
  </r>
  <r>
    <s v="Corn"/>
    <x v="2"/>
    <s v="Total, allocated overhead"/>
    <x v="18"/>
    <s v="dollars per planted acre"/>
    <s v="No specific size"/>
    <x v="3"/>
    <s v="United States"/>
    <x v="3"/>
    <n v="159.06"/>
    <x v="0"/>
    <x v="0"/>
  </r>
  <r>
    <s v="Corn"/>
    <x v="2"/>
    <s v="Total, allocated overhead"/>
    <x v="18"/>
    <s v="dollars per planted acre"/>
    <s v="No specific size"/>
    <x v="3"/>
    <s v="United States"/>
    <x v="4"/>
    <n v="158.1"/>
    <x v="0"/>
    <x v="0"/>
  </r>
  <r>
    <s v="Corn"/>
    <x v="2"/>
    <s v="Total, allocated overhead"/>
    <x v="18"/>
    <s v="dollars per planted acre"/>
    <s v="No specific size"/>
    <x v="3"/>
    <s v="United States"/>
    <x v="5"/>
    <n v="149.16999999999999"/>
    <x v="1"/>
    <x v="0"/>
  </r>
  <r>
    <s v="Corn"/>
    <x v="2"/>
    <s v="Total, allocated overhead"/>
    <x v="18"/>
    <s v="dollars per planted acre"/>
    <s v="No specific size"/>
    <x v="3"/>
    <s v="United States"/>
    <x v="6"/>
    <n v="147.11000000000001"/>
    <x v="1"/>
    <x v="0"/>
  </r>
  <r>
    <s v="Corn"/>
    <x v="2"/>
    <s v="Total, allocated overhead"/>
    <x v="18"/>
    <s v="dollars per planted acre"/>
    <s v="No specific size"/>
    <x v="3"/>
    <s v="United States"/>
    <x v="7"/>
    <n v="151.9"/>
    <x v="1"/>
    <x v="0"/>
  </r>
  <r>
    <s v="Corn"/>
    <x v="2"/>
    <s v="Total, allocated overhead"/>
    <x v="18"/>
    <s v="dollars per planted acre"/>
    <s v="No specific size"/>
    <x v="3"/>
    <s v="United States"/>
    <x v="8"/>
    <n v="155.19"/>
    <x v="1"/>
    <x v="0"/>
  </r>
  <r>
    <s v="Corn"/>
    <x v="2"/>
    <s v="Total, allocated overhead"/>
    <x v="18"/>
    <s v="dollars per planted acre"/>
    <s v="No specific size"/>
    <x v="3"/>
    <s v="United States"/>
    <x v="9"/>
    <n v="166.71"/>
    <x v="2"/>
    <x v="0"/>
  </r>
  <r>
    <s v="Corn"/>
    <x v="2"/>
    <s v="Total, allocated overhead"/>
    <x v="18"/>
    <s v="dollars per planted acre"/>
    <s v="No specific size"/>
    <x v="3"/>
    <s v="United States"/>
    <x v="10"/>
    <n v="170.76"/>
    <x v="2"/>
    <x v="0"/>
  </r>
  <r>
    <s v="Corn"/>
    <x v="2"/>
    <s v="Total, allocated overhead"/>
    <x v="18"/>
    <s v="dollars per planted acre"/>
    <s v="No specific size"/>
    <x v="3"/>
    <s v="United States"/>
    <x v="11"/>
    <n v="180.08"/>
    <x v="2"/>
    <x v="0"/>
  </r>
  <r>
    <s v="Corn"/>
    <x v="2"/>
    <s v="Total, allocated overhead"/>
    <x v="18"/>
    <s v="dollars per planted acre"/>
    <s v="No specific size"/>
    <x v="3"/>
    <s v="United States"/>
    <x v="12"/>
    <n v="196.45"/>
    <x v="2"/>
    <x v="0"/>
  </r>
  <r>
    <s v="Corn"/>
    <x v="2"/>
    <s v="Total, allocated overhead"/>
    <x v="18"/>
    <s v="dollars per planted acre"/>
    <s v="No specific size"/>
    <x v="3"/>
    <s v="United States"/>
    <x v="13"/>
    <n v="212.98"/>
    <x v="2"/>
    <x v="0"/>
  </r>
  <r>
    <s v="Corn"/>
    <x v="2"/>
    <s v="Total, allocated overhead"/>
    <x v="18"/>
    <s v="dollars per planted acre"/>
    <s v="No specific size"/>
    <x v="3"/>
    <s v="United States"/>
    <x v="14"/>
    <n v="228"/>
    <x v="3"/>
    <x v="0"/>
  </r>
  <r>
    <s v="Corn"/>
    <x v="2"/>
    <s v="Total, allocated overhead"/>
    <x v="18"/>
    <s v="dollars per planted acre"/>
    <s v="No specific size"/>
    <x v="3"/>
    <s v="United States"/>
    <x v="15"/>
    <n v="241.82"/>
    <x v="3"/>
    <x v="0"/>
  </r>
  <r>
    <s v="Corn"/>
    <x v="2"/>
    <s v="Total, allocated overhead"/>
    <x v="18"/>
    <s v="dollars per planted acre"/>
    <s v="No specific size"/>
    <x v="3"/>
    <s v="United States"/>
    <x v="16"/>
    <n v="258.99"/>
    <x v="3"/>
    <x v="0"/>
  </r>
  <r>
    <s v="Corn"/>
    <x v="2"/>
    <s v="Total, allocated overhead"/>
    <x v="18"/>
    <s v="dollars per planted acre"/>
    <s v="No specific size"/>
    <x v="3"/>
    <s v="United States"/>
    <x v="17"/>
    <n v="271.45"/>
    <x v="3"/>
    <x v="0"/>
  </r>
  <r>
    <s v="Corn"/>
    <x v="2"/>
    <s v="Total, allocated overhead"/>
    <x v="18"/>
    <s v="dollars per planted acre"/>
    <s v="No specific size"/>
    <x v="3"/>
    <s v="United States"/>
    <x v="18"/>
    <n v="280.39"/>
    <x v="3"/>
    <x v="0"/>
  </r>
  <r>
    <s v="Corn"/>
    <x v="2"/>
    <s v="Total, allocated overhead"/>
    <x v="18"/>
    <s v="dollars per planted acre"/>
    <s v="No specific size"/>
    <x v="3"/>
    <s v="United States"/>
    <x v="19"/>
    <n v="288.12"/>
    <x v="3"/>
    <x v="0"/>
  </r>
  <r>
    <s v="Corn"/>
    <x v="2"/>
    <s v="Total, allocated overhead"/>
    <x v="18"/>
    <s v="dollars per planted acre"/>
    <s v="No specific size"/>
    <x v="3"/>
    <s v="United States"/>
    <x v="20"/>
    <n v="273.3"/>
    <x v="4"/>
    <x v="0"/>
  </r>
  <r>
    <s v="Corn"/>
    <x v="2"/>
    <s v="Total, allocated overhead"/>
    <x v="18"/>
    <s v="dollars per planted acre"/>
    <s v="No specific size"/>
    <x v="3"/>
    <s v="United States"/>
    <x v="21"/>
    <n v="274.5"/>
    <x v="4"/>
    <x v="0"/>
  </r>
  <r>
    <s v="Corn"/>
    <x v="2"/>
    <s v="Total, allocated overhead"/>
    <x v="18"/>
    <s v="dollars per planted acre"/>
    <s v="No specific size"/>
    <x v="3"/>
    <s v="United States"/>
    <x v="22"/>
    <n v="285.07"/>
    <x v="4"/>
    <x v="0"/>
  </r>
  <r>
    <s v="Corn"/>
    <x v="2"/>
    <s v="Total, allocated overhead"/>
    <x v="18"/>
    <s v="dollars per planted acre"/>
    <s v="No specific size"/>
    <x v="3"/>
    <s v="United States"/>
    <x v="23"/>
    <n v="290.56"/>
    <x v="4"/>
    <x v="0"/>
  </r>
  <r>
    <s v="Corn"/>
    <x v="2"/>
    <s v="Total, allocated overhead"/>
    <x v="18"/>
    <s v="dollars per planted acre"/>
    <s v="No specific size"/>
    <x v="3"/>
    <s v="United States"/>
    <x v="24"/>
    <n v="295.55"/>
    <x v="4"/>
    <x v="0"/>
  </r>
  <r>
    <s v="Corn"/>
    <x v="2"/>
    <s v="Total, allocated overhead"/>
    <x v="18"/>
    <s v="dollars per planted acre"/>
    <s v="No specific size"/>
    <x v="3"/>
    <s v="United States"/>
    <x v="25"/>
    <n v="317.32"/>
    <x v="5"/>
    <x v="0"/>
  </r>
  <r>
    <s v="Corn"/>
    <x v="2"/>
    <s v="Total, allocated overhead"/>
    <x v="18"/>
    <s v="dollars per planted acre"/>
    <s v="No specific size"/>
    <x v="3"/>
    <s v="United States"/>
    <x v="26"/>
    <n v="338.09"/>
    <x v="5"/>
    <x v="0"/>
  </r>
  <r>
    <s v="Corn"/>
    <x v="2"/>
    <s v="Total, allocated overhead"/>
    <x v="18"/>
    <s v="dollars per planted acre"/>
    <s v="No specific size"/>
    <x v="4"/>
    <s v="United States"/>
    <x v="0"/>
    <n v="205.21"/>
    <x v="0"/>
    <x v="0"/>
  </r>
  <r>
    <s v="Corn"/>
    <x v="2"/>
    <s v="Total, allocated overhead"/>
    <x v="18"/>
    <s v="dollars per planted acre"/>
    <s v="No specific size"/>
    <x v="4"/>
    <s v="United States"/>
    <x v="1"/>
    <n v="211.47"/>
    <x v="0"/>
    <x v="0"/>
  </r>
  <r>
    <s v="Corn"/>
    <x v="2"/>
    <s v="Total, allocated overhead"/>
    <x v="18"/>
    <s v="dollars per planted acre"/>
    <s v="No specific size"/>
    <x v="4"/>
    <s v="United States"/>
    <x v="2"/>
    <n v="211.24"/>
    <x v="0"/>
    <x v="0"/>
  </r>
  <r>
    <s v="Corn"/>
    <x v="2"/>
    <s v="Total, allocated overhead"/>
    <x v="18"/>
    <s v="dollars per planted acre"/>
    <s v="No specific size"/>
    <x v="4"/>
    <s v="United States"/>
    <x v="3"/>
    <n v="213.08"/>
    <x v="0"/>
    <x v="0"/>
  </r>
  <r>
    <s v="Corn"/>
    <x v="2"/>
    <s v="Total, allocated overhead"/>
    <x v="18"/>
    <s v="dollars per planted acre"/>
    <s v="No specific size"/>
    <x v="4"/>
    <s v="United States"/>
    <x v="4"/>
    <n v="215"/>
    <x v="0"/>
    <x v="0"/>
  </r>
  <r>
    <s v="Corn"/>
    <x v="2"/>
    <s v="Total, allocated overhead"/>
    <x v="18"/>
    <s v="dollars per planted acre"/>
    <s v="No specific size"/>
    <x v="4"/>
    <s v="United States"/>
    <x v="5"/>
    <n v="196.03"/>
    <x v="1"/>
    <x v="0"/>
  </r>
  <r>
    <s v="Corn"/>
    <x v="2"/>
    <s v="Total, allocated overhead"/>
    <x v="18"/>
    <s v="dollars per planted acre"/>
    <s v="No specific size"/>
    <x v="4"/>
    <s v="United States"/>
    <x v="6"/>
    <n v="198.78"/>
    <x v="1"/>
    <x v="0"/>
  </r>
  <r>
    <s v="Corn"/>
    <x v="2"/>
    <s v="Total, allocated overhead"/>
    <x v="18"/>
    <s v="dollars per planted acre"/>
    <s v="No specific size"/>
    <x v="4"/>
    <s v="United States"/>
    <x v="7"/>
    <n v="206.71"/>
    <x v="1"/>
    <x v="0"/>
  </r>
  <r>
    <s v="Corn"/>
    <x v="2"/>
    <s v="Total, allocated overhead"/>
    <x v="18"/>
    <s v="dollars per planted acre"/>
    <s v="No specific size"/>
    <x v="4"/>
    <s v="United States"/>
    <x v="8"/>
    <n v="215.06"/>
    <x v="1"/>
    <x v="0"/>
  </r>
  <r>
    <s v="Corn"/>
    <x v="2"/>
    <s v="Total, allocated overhead"/>
    <x v="18"/>
    <s v="dollars per planted acre"/>
    <s v="No specific size"/>
    <x v="4"/>
    <s v="United States"/>
    <x v="9"/>
    <n v="201.33"/>
    <x v="2"/>
    <x v="0"/>
  </r>
  <r>
    <s v="Corn"/>
    <x v="2"/>
    <s v="Total, allocated overhead"/>
    <x v="18"/>
    <s v="dollars per planted acre"/>
    <s v="No specific size"/>
    <x v="4"/>
    <s v="United States"/>
    <x v="10"/>
    <n v="206.32"/>
    <x v="2"/>
    <x v="0"/>
  </r>
  <r>
    <s v="Corn"/>
    <x v="2"/>
    <s v="Total, allocated overhead"/>
    <x v="18"/>
    <s v="dollars per planted acre"/>
    <s v="No specific size"/>
    <x v="4"/>
    <s v="United States"/>
    <x v="11"/>
    <n v="206.32"/>
    <x v="2"/>
    <x v="0"/>
  </r>
  <r>
    <s v="Corn"/>
    <x v="2"/>
    <s v="Total, allocated overhead"/>
    <x v="18"/>
    <s v="dollars per planted acre"/>
    <s v="No specific size"/>
    <x v="4"/>
    <s v="United States"/>
    <x v="12"/>
    <n v="225.02"/>
    <x v="2"/>
    <x v="0"/>
  </r>
  <r>
    <s v="Corn"/>
    <x v="2"/>
    <s v="Total, allocated overhead"/>
    <x v="18"/>
    <s v="dollars per planted acre"/>
    <s v="No specific size"/>
    <x v="4"/>
    <s v="United States"/>
    <x v="13"/>
    <n v="243.38"/>
    <x v="2"/>
    <x v="0"/>
  </r>
  <r>
    <s v="Corn"/>
    <x v="2"/>
    <s v="Total, allocated overhead"/>
    <x v="18"/>
    <s v="dollars per planted acre"/>
    <s v="No specific size"/>
    <x v="4"/>
    <s v="United States"/>
    <x v="14"/>
    <n v="242.5"/>
    <x v="3"/>
    <x v="0"/>
  </r>
  <r>
    <s v="Corn"/>
    <x v="2"/>
    <s v="Total, allocated overhead"/>
    <x v="18"/>
    <s v="dollars per planted acre"/>
    <s v="No specific size"/>
    <x v="4"/>
    <s v="United States"/>
    <x v="15"/>
    <n v="257.64"/>
    <x v="3"/>
    <x v="0"/>
  </r>
  <r>
    <s v="Corn"/>
    <x v="2"/>
    <s v="Total, allocated overhead"/>
    <x v="18"/>
    <s v="dollars per planted acre"/>
    <s v="No specific size"/>
    <x v="4"/>
    <s v="United States"/>
    <x v="16"/>
    <n v="276.48"/>
    <x v="3"/>
    <x v="0"/>
  </r>
  <r>
    <s v="Corn"/>
    <x v="2"/>
    <s v="Total, allocated overhead"/>
    <x v="18"/>
    <s v="dollars per planted acre"/>
    <s v="No specific size"/>
    <x v="4"/>
    <s v="United States"/>
    <x v="17"/>
    <n v="290.27"/>
    <x v="3"/>
    <x v="0"/>
  </r>
  <r>
    <s v="Corn"/>
    <x v="2"/>
    <s v="Total, allocated overhead"/>
    <x v="18"/>
    <s v="dollars per planted acre"/>
    <s v="No specific size"/>
    <x v="4"/>
    <s v="United States"/>
    <x v="18"/>
    <n v="299.91000000000003"/>
    <x v="3"/>
    <x v="0"/>
  </r>
  <r>
    <s v="Corn"/>
    <x v="2"/>
    <s v="Total, allocated overhead"/>
    <x v="18"/>
    <s v="dollars per planted acre"/>
    <s v="No specific size"/>
    <x v="4"/>
    <s v="United States"/>
    <x v="19"/>
    <n v="308.36"/>
    <x v="3"/>
    <x v="0"/>
  </r>
  <r>
    <s v="Corn"/>
    <x v="2"/>
    <s v="Total, allocated overhead"/>
    <x v="18"/>
    <s v="dollars per planted acre"/>
    <s v="No specific size"/>
    <x v="4"/>
    <s v="United States"/>
    <x v="20"/>
    <n v="315.02999999999997"/>
    <x v="4"/>
    <x v="0"/>
  </r>
  <r>
    <s v="Corn"/>
    <x v="2"/>
    <s v="Total, allocated overhead"/>
    <x v="18"/>
    <s v="dollars per planted acre"/>
    <s v="No specific size"/>
    <x v="4"/>
    <s v="United States"/>
    <x v="21"/>
    <n v="316.89"/>
    <x v="4"/>
    <x v="0"/>
  </r>
  <r>
    <s v="Corn"/>
    <x v="2"/>
    <s v="Total, allocated overhead"/>
    <x v="18"/>
    <s v="dollars per planted acre"/>
    <s v="No specific size"/>
    <x v="4"/>
    <s v="United States"/>
    <x v="22"/>
    <n v="332.2"/>
    <x v="4"/>
    <x v="0"/>
  </r>
  <r>
    <s v="Corn"/>
    <x v="2"/>
    <s v="Total, allocated overhead"/>
    <x v="18"/>
    <s v="dollars per planted acre"/>
    <s v="No specific size"/>
    <x v="4"/>
    <s v="United States"/>
    <x v="23"/>
    <n v="326.16000000000003"/>
    <x v="4"/>
    <x v="0"/>
  </r>
  <r>
    <s v="Corn"/>
    <x v="2"/>
    <s v="Total, allocated overhead"/>
    <x v="18"/>
    <s v="dollars per planted acre"/>
    <s v="No specific size"/>
    <x v="4"/>
    <s v="United States"/>
    <x v="24"/>
    <n v="335.69"/>
    <x v="4"/>
    <x v="0"/>
  </r>
  <r>
    <s v="Corn"/>
    <x v="2"/>
    <s v="Total, allocated overhead"/>
    <x v="18"/>
    <s v="dollars per planted acre"/>
    <s v="No specific size"/>
    <x v="4"/>
    <s v="United States"/>
    <x v="25"/>
    <n v="335.01"/>
    <x v="5"/>
    <x v="0"/>
  </r>
  <r>
    <s v="Corn"/>
    <x v="2"/>
    <s v="Total, allocated overhead"/>
    <x v="18"/>
    <s v="dollars per planted acre"/>
    <s v="No specific size"/>
    <x v="4"/>
    <s v="United States"/>
    <x v="26"/>
    <n v="355.04"/>
    <x v="5"/>
    <x v="0"/>
  </r>
  <r>
    <s v="Corn"/>
    <x v="2"/>
    <s v="Total, allocated overhead"/>
    <x v="18"/>
    <s v="dollars per planted acre"/>
    <s v="No specific size"/>
    <x v="5"/>
    <s v="United States"/>
    <x v="0"/>
    <n v="182.28"/>
    <x v="0"/>
    <x v="0"/>
  </r>
  <r>
    <s v="Corn"/>
    <x v="2"/>
    <s v="Total, allocated overhead"/>
    <x v="18"/>
    <s v="dollars per planted acre"/>
    <s v="No specific size"/>
    <x v="5"/>
    <s v="United States"/>
    <x v="1"/>
    <n v="190.3"/>
    <x v="0"/>
    <x v="0"/>
  </r>
  <r>
    <s v="Corn"/>
    <x v="2"/>
    <s v="Total, allocated overhead"/>
    <x v="18"/>
    <s v="dollars per planted acre"/>
    <s v="No specific size"/>
    <x v="5"/>
    <s v="United States"/>
    <x v="2"/>
    <n v="192.32"/>
    <x v="0"/>
    <x v="0"/>
  </r>
  <r>
    <s v="Corn"/>
    <x v="2"/>
    <s v="Total, allocated overhead"/>
    <x v="18"/>
    <s v="dollars per planted acre"/>
    <s v="No specific size"/>
    <x v="5"/>
    <s v="United States"/>
    <x v="3"/>
    <n v="196.05"/>
    <x v="0"/>
    <x v="0"/>
  </r>
  <r>
    <s v="Corn"/>
    <x v="2"/>
    <s v="Total, allocated overhead"/>
    <x v="18"/>
    <s v="dollars per planted acre"/>
    <s v="No specific size"/>
    <x v="5"/>
    <s v="United States"/>
    <x v="4"/>
    <n v="206.87"/>
    <x v="0"/>
    <x v="0"/>
  </r>
  <r>
    <s v="Corn"/>
    <x v="2"/>
    <s v="Total, allocated overhead"/>
    <x v="18"/>
    <s v="dollars per planted acre"/>
    <s v="No specific size"/>
    <x v="5"/>
    <s v="United States"/>
    <x v="5"/>
    <n v="165.59"/>
    <x v="1"/>
    <x v="0"/>
  </r>
  <r>
    <s v="Corn"/>
    <x v="2"/>
    <s v="Total, allocated overhead"/>
    <x v="18"/>
    <s v="dollars per planted acre"/>
    <s v="No specific size"/>
    <x v="5"/>
    <s v="United States"/>
    <x v="6"/>
    <n v="162.47"/>
    <x v="1"/>
    <x v="0"/>
  </r>
  <r>
    <s v="Corn"/>
    <x v="2"/>
    <s v="Total, allocated overhead"/>
    <x v="18"/>
    <s v="dollars per planted acre"/>
    <s v="No specific size"/>
    <x v="5"/>
    <s v="United States"/>
    <x v="7"/>
    <n v="169.32"/>
    <x v="1"/>
    <x v="0"/>
  </r>
  <r>
    <s v="Corn"/>
    <x v="2"/>
    <s v="Total, allocated overhead"/>
    <x v="18"/>
    <s v="dollars per planted acre"/>
    <s v="No specific size"/>
    <x v="5"/>
    <s v="United States"/>
    <x v="8"/>
    <n v="177.21"/>
    <x v="1"/>
    <x v="0"/>
  </r>
  <r>
    <s v="Corn"/>
    <x v="2"/>
    <s v="Total, allocated overhead"/>
    <x v="18"/>
    <s v="dollars per planted acre"/>
    <s v="No specific size"/>
    <x v="5"/>
    <s v="United States"/>
    <x v="9"/>
    <n v="174.17"/>
    <x v="2"/>
    <x v="0"/>
  </r>
  <r>
    <s v="Corn"/>
    <x v="2"/>
    <s v="Total, allocated overhead"/>
    <x v="18"/>
    <s v="dollars per planted acre"/>
    <s v="No specific size"/>
    <x v="5"/>
    <s v="United States"/>
    <x v="10"/>
    <n v="178.17"/>
    <x v="2"/>
    <x v="0"/>
  </r>
  <r>
    <s v="Corn"/>
    <x v="2"/>
    <s v="Total, allocated overhead"/>
    <x v="18"/>
    <s v="dollars per planted acre"/>
    <s v="No specific size"/>
    <x v="5"/>
    <s v="United States"/>
    <x v="11"/>
    <n v="187.73"/>
    <x v="2"/>
    <x v="0"/>
  </r>
  <r>
    <s v="Corn"/>
    <x v="2"/>
    <s v="Total, allocated overhead"/>
    <x v="18"/>
    <s v="dollars per planted acre"/>
    <s v="No specific size"/>
    <x v="5"/>
    <s v="United States"/>
    <x v="12"/>
    <n v="203.88"/>
    <x v="2"/>
    <x v="0"/>
  </r>
  <r>
    <s v="Corn"/>
    <x v="2"/>
    <s v="Total, allocated overhead"/>
    <x v="18"/>
    <s v="dollars per planted acre"/>
    <s v="No specific size"/>
    <x v="5"/>
    <s v="United States"/>
    <x v="13"/>
    <n v="220.36"/>
    <x v="2"/>
    <x v="0"/>
  </r>
  <r>
    <s v="Corn"/>
    <x v="2"/>
    <s v="Total, allocated overhead"/>
    <x v="18"/>
    <s v="dollars per planted acre"/>
    <s v="No specific size"/>
    <x v="5"/>
    <s v="United States"/>
    <x v="14"/>
    <n v="214.96"/>
    <x v="3"/>
    <x v="0"/>
  </r>
  <r>
    <s v="Corn"/>
    <x v="2"/>
    <s v="Total, allocated overhead"/>
    <x v="18"/>
    <s v="dollars per planted acre"/>
    <s v="No specific size"/>
    <x v="5"/>
    <s v="United States"/>
    <x v="15"/>
    <n v="227.42"/>
    <x v="3"/>
    <x v="0"/>
  </r>
  <r>
    <s v="Corn"/>
    <x v="2"/>
    <s v="Total, allocated overhead"/>
    <x v="18"/>
    <s v="dollars per planted acre"/>
    <s v="No specific size"/>
    <x v="5"/>
    <s v="United States"/>
    <x v="16"/>
    <n v="243.35"/>
    <x v="3"/>
    <x v="0"/>
  </r>
  <r>
    <s v="Corn"/>
    <x v="2"/>
    <s v="Total, allocated overhead"/>
    <x v="18"/>
    <s v="dollars per planted acre"/>
    <s v="No specific size"/>
    <x v="5"/>
    <s v="United States"/>
    <x v="17"/>
    <n v="255.03"/>
    <x v="3"/>
    <x v="0"/>
  </r>
  <r>
    <s v="Corn"/>
    <x v="2"/>
    <s v="Total, allocated overhead"/>
    <x v="18"/>
    <s v="dollars per planted acre"/>
    <s v="No specific size"/>
    <x v="5"/>
    <s v="United States"/>
    <x v="18"/>
    <n v="263.08"/>
    <x v="3"/>
    <x v="0"/>
  </r>
  <r>
    <s v="Corn"/>
    <x v="2"/>
    <s v="Total, allocated overhead"/>
    <x v="18"/>
    <s v="dollars per planted acre"/>
    <s v="No specific size"/>
    <x v="5"/>
    <s v="United States"/>
    <x v="19"/>
    <n v="270.72000000000003"/>
    <x v="3"/>
    <x v="0"/>
  </r>
  <r>
    <s v="Corn"/>
    <x v="2"/>
    <s v="Total, allocated overhead"/>
    <x v="18"/>
    <s v="dollars per planted acre"/>
    <s v="No specific size"/>
    <x v="5"/>
    <s v="United States"/>
    <x v="20"/>
    <n v="248.48"/>
    <x v="4"/>
    <x v="0"/>
  </r>
  <r>
    <s v="Corn"/>
    <x v="2"/>
    <s v="Total, allocated overhead"/>
    <x v="18"/>
    <s v="dollars per planted acre"/>
    <s v="No specific size"/>
    <x v="5"/>
    <s v="United States"/>
    <x v="21"/>
    <n v="253.27"/>
    <x v="4"/>
    <x v="0"/>
  </r>
  <r>
    <s v="Corn"/>
    <x v="2"/>
    <s v="Total, allocated overhead"/>
    <x v="18"/>
    <s v="dollars per planted acre"/>
    <s v="No specific size"/>
    <x v="5"/>
    <s v="United States"/>
    <x v="22"/>
    <n v="263.51"/>
    <x v="4"/>
    <x v="0"/>
  </r>
  <r>
    <s v="Corn"/>
    <x v="2"/>
    <s v="Total, allocated overhead"/>
    <x v="18"/>
    <s v="dollars per planted acre"/>
    <s v="No specific size"/>
    <x v="5"/>
    <s v="United States"/>
    <x v="23"/>
    <n v="271.36"/>
    <x v="4"/>
    <x v="0"/>
  </r>
  <r>
    <s v="Corn"/>
    <x v="2"/>
    <s v="Total, allocated overhead"/>
    <x v="18"/>
    <s v="dollars per planted acre"/>
    <s v="No specific size"/>
    <x v="5"/>
    <s v="United States"/>
    <x v="24"/>
    <n v="272.64"/>
    <x v="4"/>
    <x v="0"/>
  </r>
  <r>
    <s v="Corn"/>
    <x v="2"/>
    <s v="Total, allocated overhead"/>
    <x v="18"/>
    <s v="dollars per planted acre"/>
    <s v="No specific size"/>
    <x v="5"/>
    <s v="United States"/>
    <x v="25"/>
    <n v="343.37"/>
    <x v="5"/>
    <x v="0"/>
  </r>
  <r>
    <s v="Corn"/>
    <x v="2"/>
    <s v="Total, allocated overhead"/>
    <x v="18"/>
    <s v="dollars per planted acre"/>
    <s v="No specific size"/>
    <x v="5"/>
    <s v="United States"/>
    <x v="26"/>
    <n v="363.06"/>
    <x v="5"/>
    <x v="0"/>
  </r>
  <r>
    <s v="Corn"/>
    <x v="2"/>
    <s v="Total, allocated overhead"/>
    <x v="18"/>
    <s v="dollars per planted acre"/>
    <s v="No specific size"/>
    <x v="6"/>
    <s v="United States"/>
    <x v="0"/>
    <n v="179.18"/>
    <x v="0"/>
    <x v="0"/>
  </r>
  <r>
    <s v="Corn"/>
    <x v="2"/>
    <s v="Total, allocated overhead"/>
    <x v="18"/>
    <s v="dollars per planted acre"/>
    <s v="No specific size"/>
    <x v="6"/>
    <s v="United States"/>
    <x v="1"/>
    <n v="189.84"/>
    <x v="0"/>
    <x v="0"/>
  </r>
  <r>
    <s v="Corn"/>
    <x v="2"/>
    <s v="Total, allocated overhead"/>
    <x v="18"/>
    <s v="dollars per planted acre"/>
    <s v="No specific size"/>
    <x v="6"/>
    <s v="United States"/>
    <x v="2"/>
    <n v="183.6"/>
    <x v="0"/>
    <x v="0"/>
  </r>
  <r>
    <s v="Corn"/>
    <x v="2"/>
    <s v="Total, allocated overhead"/>
    <x v="18"/>
    <s v="dollars per planted acre"/>
    <s v="No specific size"/>
    <x v="6"/>
    <s v="United States"/>
    <x v="3"/>
    <n v="192.45"/>
    <x v="0"/>
    <x v="0"/>
  </r>
  <r>
    <s v="Corn"/>
    <x v="2"/>
    <s v="Total, allocated overhead"/>
    <x v="18"/>
    <s v="dollars per planted acre"/>
    <s v="No specific size"/>
    <x v="6"/>
    <s v="United States"/>
    <x v="4"/>
    <n v="204.44"/>
    <x v="0"/>
    <x v="0"/>
  </r>
  <r>
    <s v="Corn"/>
    <x v="2"/>
    <s v="Total, allocated overhead"/>
    <x v="18"/>
    <s v="dollars per planted acre"/>
    <s v="No specific size"/>
    <x v="6"/>
    <s v="United States"/>
    <x v="5"/>
    <n v="171.82"/>
    <x v="1"/>
    <x v="0"/>
  </r>
  <r>
    <s v="Corn"/>
    <x v="2"/>
    <s v="Total, allocated overhead"/>
    <x v="18"/>
    <s v="dollars per planted acre"/>
    <s v="No specific size"/>
    <x v="6"/>
    <s v="United States"/>
    <x v="6"/>
    <n v="171.5"/>
    <x v="1"/>
    <x v="0"/>
  </r>
  <r>
    <s v="Corn"/>
    <x v="2"/>
    <s v="Total, allocated overhead"/>
    <x v="18"/>
    <s v="dollars per planted acre"/>
    <s v="No specific size"/>
    <x v="6"/>
    <s v="United States"/>
    <x v="7"/>
    <n v="176.65"/>
    <x v="1"/>
    <x v="0"/>
  </r>
  <r>
    <s v="Corn"/>
    <x v="2"/>
    <s v="Total, allocated overhead"/>
    <x v="18"/>
    <s v="dollars per planted acre"/>
    <s v="No specific size"/>
    <x v="6"/>
    <s v="United States"/>
    <x v="8"/>
    <n v="182.05"/>
    <x v="1"/>
    <x v="0"/>
  </r>
  <r>
    <s v="Corn"/>
    <x v="2"/>
    <s v="Total, allocated overhead"/>
    <x v="18"/>
    <s v="dollars per planted acre"/>
    <s v="No specific size"/>
    <x v="6"/>
    <s v="United States"/>
    <x v="9"/>
    <n v="173.83"/>
    <x v="2"/>
    <x v="0"/>
  </r>
  <r>
    <s v="Corn"/>
    <x v="2"/>
    <s v="Total, allocated overhead"/>
    <x v="18"/>
    <s v="dollars per planted acre"/>
    <s v="No specific size"/>
    <x v="6"/>
    <s v="United States"/>
    <x v="10"/>
    <n v="178.38"/>
    <x v="2"/>
    <x v="0"/>
  </r>
  <r>
    <s v="Corn"/>
    <x v="2"/>
    <s v="Total, allocated overhead"/>
    <x v="18"/>
    <s v="dollars per planted acre"/>
    <s v="No specific size"/>
    <x v="6"/>
    <s v="United States"/>
    <x v="11"/>
    <n v="187.9"/>
    <x v="2"/>
    <x v="0"/>
  </r>
  <r>
    <s v="Corn"/>
    <x v="2"/>
    <s v="Total, allocated overhead"/>
    <x v="18"/>
    <s v="dollars per planted acre"/>
    <s v="No specific size"/>
    <x v="6"/>
    <s v="United States"/>
    <x v="12"/>
    <n v="203.98"/>
    <x v="2"/>
    <x v="0"/>
  </r>
  <r>
    <s v="Corn"/>
    <x v="2"/>
    <s v="Total, allocated overhead"/>
    <x v="18"/>
    <s v="dollars per planted acre"/>
    <s v="No specific size"/>
    <x v="6"/>
    <s v="United States"/>
    <x v="13"/>
    <n v="219.38"/>
    <x v="2"/>
    <x v="0"/>
  </r>
  <r>
    <s v="Corn"/>
    <x v="2"/>
    <s v="Total, allocated overhead"/>
    <x v="18"/>
    <s v="dollars per planted acre"/>
    <s v="No specific size"/>
    <x v="6"/>
    <s v="United States"/>
    <x v="14"/>
    <n v="222.86"/>
    <x v="3"/>
    <x v="0"/>
  </r>
  <r>
    <s v="Corn"/>
    <x v="2"/>
    <s v="Total, allocated overhead"/>
    <x v="18"/>
    <s v="dollars per planted acre"/>
    <s v="No specific size"/>
    <x v="6"/>
    <s v="United States"/>
    <x v="15"/>
    <n v="235.54"/>
    <x v="3"/>
    <x v="0"/>
  </r>
  <r>
    <s v="Corn"/>
    <x v="2"/>
    <s v="Total, allocated overhead"/>
    <x v="18"/>
    <s v="dollars per planted acre"/>
    <s v="No specific size"/>
    <x v="6"/>
    <s v="United States"/>
    <x v="16"/>
    <n v="251.29"/>
    <x v="3"/>
    <x v="0"/>
  </r>
  <r>
    <s v="Corn"/>
    <x v="2"/>
    <s v="Total, allocated overhead"/>
    <x v="18"/>
    <s v="dollars per planted acre"/>
    <s v="No specific size"/>
    <x v="6"/>
    <s v="United States"/>
    <x v="17"/>
    <n v="262.74"/>
    <x v="3"/>
    <x v="0"/>
  </r>
  <r>
    <s v="Corn"/>
    <x v="2"/>
    <s v="Total, allocated overhead"/>
    <x v="18"/>
    <s v="dollars per planted acre"/>
    <s v="No specific size"/>
    <x v="6"/>
    <s v="United States"/>
    <x v="18"/>
    <n v="271.01"/>
    <x v="3"/>
    <x v="0"/>
  </r>
  <r>
    <s v="Corn"/>
    <x v="2"/>
    <s v="Total, allocated overhead"/>
    <x v="18"/>
    <s v="dollars per planted acre"/>
    <s v="No specific size"/>
    <x v="6"/>
    <s v="United States"/>
    <x v="19"/>
    <n v="278.95999999999998"/>
    <x v="3"/>
    <x v="0"/>
  </r>
  <r>
    <s v="Corn"/>
    <x v="2"/>
    <s v="Total, allocated overhead"/>
    <x v="18"/>
    <s v="dollars per planted acre"/>
    <s v="No specific size"/>
    <x v="6"/>
    <s v="United States"/>
    <x v="20"/>
    <n v="286.01"/>
    <x v="4"/>
    <x v="0"/>
  </r>
  <r>
    <s v="Corn"/>
    <x v="2"/>
    <s v="Total, allocated overhead"/>
    <x v="18"/>
    <s v="dollars per planted acre"/>
    <s v="No specific size"/>
    <x v="6"/>
    <s v="United States"/>
    <x v="21"/>
    <n v="292.36"/>
    <x v="4"/>
    <x v="0"/>
  </r>
  <r>
    <s v="Corn"/>
    <x v="2"/>
    <s v="Total, allocated overhead"/>
    <x v="18"/>
    <s v="dollars per planted acre"/>
    <s v="No specific size"/>
    <x v="6"/>
    <s v="United States"/>
    <x v="22"/>
    <n v="302.82"/>
    <x v="4"/>
    <x v="0"/>
  </r>
  <r>
    <s v="Corn"/>
    <x v="2"/>
    <s v="Total, allocated overhead"/>
    <x v="18"/>
    <s v="dollars per planted acre"/>
    <s v="No specific size"/>
    <x v="6"/>
    <s v="United States"/>
    <x v="23"/>
    <n v="313.25"/>
    <x v="4"/>
    <x v="0"/>
  </r>
  <r>
    <s v="Corn"/>
    <x v="2"/>
    <s v="Total, allocated overhead"/>
    <x v="18"/>
    <s v="dollars per planted acre"/>
    <s v="No specific size"/>
    <x v="6"/>
    <s v="United States"/>
    <x v="24"/>
    <n v="318.24"/>
    <x v="4"/>
    <x v="0"/>
  </r>
  <r>
    <s v="Corn"/>
    <x v="2"/>
    <s v="Total, allocated overhead"/>
    <x v="18"/>
    <s v="dollars per planted acre"/>
    <s v="No specific size"/>
    <x v="6"/>
    <s v="United States"/>
    <x v="25"/>
    <n v="329.59"/>
    <x v="5"/>
    <x v="0"/>
  </r>
  <r>
    <s v="Corn"/>
    <x v="2"/>
    <s v="Total, allocated overhead"/>
    <x v="18"/>
    <s v="dollars per planted acre"/>
    <s v="No specific size"/>
    <x v="6"/>
    <s v="United States"/>
    <x v="26"/>
    <n v="347.96"/>
    <x v="5"/>
    <x v="0"/>
  </r>
  <r>
    <s v="Corn"/>
    <x v="3"/>
    <s v="Total, costs listed"/>
    <x v="19"/>
    <s v="dollars per planted acre"/>
    <s v="No specific size"/>
    <x v="0"/>
    <s v="United States"/>
    <x v="0"/>
    <n v="353.94"/>
    <x v="0"/>
    <x v="0"/>
  </r>
  <r>
    <s v="Corn"/>
    <x v="3"/>
    <s v="Total, costs listed"/>
    <x v="19"/>
    <s v="dollars per planted acre"/>
    <s v="No specific size"/>
    <x v="0"/>
    <s v="United States"/>
    <x v="1"/>
    <n v="363.73"/>
    <x v="0"/>
    <x v="0"/>
  </r>
  <r>
    <s v="Corn"/>
    <x v="3"/>
    <s v="Total, costs listed"/>
    <x v="19"/>
    <s v="dollars per planted acre"/>
    <s v="No specific size"/>
    <x v="0"/>
    <s v="United States"/>
    <x v="2"/>
    <n v="362.86"/>
    <x v="0"/>
    <x v="0"/>
  </r>
  <r>
    <s v="Corn"/>
    <x v="3"/>
    <s v="Total, costs listed"/>
    <x v="19"/>
    <s v="dollars per planted acre"/>
    <s v="No specific size"/>
    <x v="0"/>
    <s v="United States"/>
    <x v="3"/>
    <n v="364.73"/>
    <x v="0"/>
    <x v="0"/>
  </r>
  <r>
    <s v="Corn"/>
    <x v="3"/>
    <s v="Total, costs listed"/>
    <x v="19"/>
    <s v="dollars per planted acre"/>
    <s v="No specific size"/>
    <x v="0"/>
    <s v="United States"/>
    <x v="4"/>
    <n v="378.32"/>
    <x v="0"/>
    <x v="0"/>
  </r>
  <r>
    <s v="Corn"/>
    <x v="3"/>
    <s v="Total, costs listed"/>
    <x v="19"/>
    <s v="dollars per planted acre"/>
    <s v="No specific size"/>
    <x v="0"/>
    <s v="United States"/>
    <x v="5"/>
    <n v="348.53"/>
    <x v="1"/>
    <x v="0"/>
  </r>
  <r>
    <s v="Corn"/>
    <x v="3"/>
    <s v="Total, costs listed"/>
    <x v="19"/>
    <s v="dollars per planted acre"/>
    <s v="No specific size"/>
    <x v="0"/>
    <s v="United States"/>
    <x v="6"/>
    <n v="334.31"/>
    <x v="1"/>
    <x v="0"/>
  </r>
  <r>
    <s v="Corn"/>
    <x v="3"/>
    <s v="Total, costs listed"/>
    <x v="19"/>
    <s v="dollars per planted acre"/>
    <s v="No specific size"/>
    <x v="0"/>
    <s v="United States"/>
    <x v="7"/>
    <n v="354.41"/>
    <x v="1"/>
    <x v="0"/>
  </r>
  <r>
    <s v="Corn"/>
    <x v="3"/>
    <s v="Total, costs listed"/>
    <x v="19"/>
    <s v="dollars per planted acre"/>
    <s v="No specific size"/>
    <x v="0"/>
    <s v="United States"/>
    <x v="8"/>
    <n v="377.5"/>
    <x v="1"/>
    <x v="0"/>
  </r>
  <r>
    <s v="Corn"/>
    <x v="3"/>
    <s v="Total, costs listed"/>
    <x v="19"/>
    <s v="dollars per planted acre"/>
    <s v="No specific size"/>
    <x v="0"/>
    <s v="United States"/>
    <x v="9"/>
    <n v="386.88"/>
    <x v="2"/>
    <x v="0"/>
  </r>
  <r>
    <s v="Corn"/>
    <x v="3"/>
    <s v="Total, costs listed"/>
    <x v="19"/>
    <s v="dollars per planted acre"/>
    <s v="No specific size"/>
    <x v="0"/>
    <s v="United States"/>
    <x v="10"/>
    <n v="409.74"/>
    <x v="2"/>
    <x v="0"/>
  </r>
  <r>
    <s v="Corn"/>
    <x v="3"/>
    <s v="Total, costs listed"/>
    <x v="19"/>
    <s v="dollars per planted acre"/>
    <s v="No specific size"/>
    <x v="0"/>
    <s v="United States"/>
    <x v="11"/>
    <n v="443.97"/>
    <x v="2"/>
    <x v="0"/>
  </r>
  <r>
    <s v="Corn"/>
    <x v="3"/>
    <s v="Total, costs listed"/>
    <x v="19"/>
    <s v="dollars per planted acre"/>
    <s v="No specific size"/>
    <x v="0"/>
    <s v="United States"/>
    <x v="12"/>
    <n v="529.38"/>
    <x v="2"/>
    <x v="0"/>
  </r>
  <r>
    <s v="Corn"/>
    <x v="3"/>
    <s v="Total, costs listed"/>
    <x v="19"/>
    <s v="dollars per planted acre"/>
    <s v="No specific size"/>
    <x v="0"/>
    <s v="United States"/>
    <x v="13"/>
    <n v="550.70000000000005"/>
    <x v="2"/>
    <x v="0"/>
  </r>
  <r>
    <s v="Corn"/>
    <x v="3"/>
    <s v="Total, costs listed"/>
    <x v="19"/>
    <s v="dollars per planted acre"/>
    <s v="No specific size"/>
    <x v="0"/>
    <s v="United States"/>
    <x v="14"/>
    <n v="550.20000000000005"/>
    <x v="3"/>
    <x v="0"/>
  </r>
  <r>
    <s v="Corn"/>
    <x v="3"/>
    <s v="Total, costs listed"/>
    <x v="19"/>
    <s v="dollars per planted acre"/>
    <s v="No specific size"/>
    <x v="0"/>
    <s v="United States"/>
    <x v="15"/>
    <n v="613.46"/>
    <x v="3"/>
    <x v="0"/>
  </r>
  <r>
    <s v="Corn"/>
    <x v="3"/>
    <s v="Total, costs listed"/>
    <x v="19"/>
    <s v="dollars per planted acre"/>
    <s v="No specific size"/>
    <x v="0"/>
    <s v="United States"/>
    <x v="16"/>
    <n v="653.57000000000005"/>
    <x v="3"/>
    <x v="0"/>
  </r>
  <r>
    <s v="Corn"/>
    <x v="3"/>
    <s v="Total, costs listed"/>
    <x v="19"/>
    <s v="dollars per planted acre"/>
    <s v="No specific size"/>
    <x v="0"/>
    <s v="United States"/>
    <x v="17"/>
    <n v="676.45"/>
    <x v="3"/>
    <x v="0"/>
  </r>
  <r>
    <s v="Corn"/>
    <x v="3"/>
    <s v="Total, costs listed"/>
    <x v="19"/>
    <s v="dollars per planted acre"/>
    <s v="No specific size"/>
    <x v="0"/>
    <s v="United States"/>
    <x v="18"/>
    <n v="689.8"/>
    <x v="3"/>
    <x v="0"/>
  </r>
  <r>
    <s v="Corn"/>
    <x v="3"/>
    <s v="Total, costs listed"/>
    <x v="19"/>
    <s v="dollars per planted acre"/>
    <s v="No specific size"/>
    <x v="0"/>
    <s v="United States"/>
    <x v="19"/>
    <n v="675.33"/>
    <x v="3"/>
    <x v="0"/>
  </r>
  <r>
    <s v="Corn"/>
    <x v="3"/>
    <s v="Total, costs listed"/>
    <x v="19"/>
    <s v="dollars per planted acre"/>
    <s v="No specific size"/>
    <x v="0"/>
    <s v="United States"/>
    <x v="20"/>
    <n v="678.48"/>
    <x v="4"/>
    <x v="0"/>
  </r>
  <r>
    <s v="Corn"/>
    <x v="3"/>
    <s v="Total, costs listed"/>
    <x v="19"/>
    <s v="dollars per planted acre"/>
    <s v="No specific size"/>
    <x v="0"/>
    <s v="United States"/>
    <x v="21"/>
    <n v="666.28"/>
    <x v="4"/>
    <x v="0"/>
  </r>
  <r>
    <s v="Corn"/>
    <x v="3"/>
    <s v="Total, costs listed"/>
    <x v="19"/>
    <s v="dollars per planted acre"/>
    <s v="No specific size"/>
    <x v="0"/>
    <s v="United States"/>
    <x v="22"/>
    <n v="685.11"/>
    <x v="4"/>
    <x v="0"/>
  </r>
  <r>
    <s v="Corn"/>
    <x v="3"/>
    <s v="Total, costs listed"/>
    <x v="19"/>
    <s v="dollars per planted acre"/>
    <s v="No specific size"/>
    <x v="0"/>
    <s v="United States"/>
    <x v="23"/>
    <n v="692.23"/>
    <x v="4"/>
    <x v="0"/>
  </r>
  <r>
    <s v="Corn"/>
    <x v="3"/>
    <s v="Total, costs listed"/>
    <x v="19"/>
    <s v="dollars per planted acre"/>
    <s v="No specific size"/>
    <x v="0"/>
    <s v="United States"/>
    <x v="24"/>
    <n v="678.28"/>
    <x v="4"/>
    <x v="0"/>
  </r>
  <r>
    <s v="Corn"/>
    <x v="3"/>
    <s v="Total, costs listed"/>
    <x v="19"/>
    <s v="dollars per planted acre"/>
    <s v="No specific size"/>
    <x v="0"/>
    <s v="United States"/>
    <x v="25"/>
    <n v="735.19"/>
    <x v="5"/>
    <x v="0"/>
  </r>
  <r>
    <s v="Corn"/>
    <x v="3"/>
    <s v="Total, costs listed"/>
    <x v="19"/>
    <s v="dollars per planted acre"/>
    <s v="No specific size"/>
    <x v="0"/>
    <s v="United States"/>
    <x v="26"/>
    <n v="926.82"/>
    <x v="5"/>
    <x v="0"/>
  </r>
  <r>
    <s v="Corn"/>
    <x v="3"/>
    <s v="Total, costs listed"/>
    <x v="19"/>
    <s v="dollars per planted acre"/>
    <s v="No specific size"/>
    <x v="1"/>
    <s v="United States"/>
    <x v="0"/>
    <n v="361.05"/>
    <x v="0"/>
    <x v="0"/>
  </r>
  <r>
    <s v="Corn"/>
    <x v="3"/>
    <s v="Total, costs listed"/>
    <x v="19"/>
    <s v="dollars per planted acre"/>
    <s v="No specific size"/>
    <x v="1"/>
    <s v="United States"/>
    <x v="1"/>
    <n v="369.63"/>
    <x v="0"/>
    <x v="0"/>
  </r>
  <r>
    <s v="Corn"/>
    <x v="3"/>
    <s v="Total, costs listed"/>
    <x v="19"/>
    <s v="dollars per planted acre"/>
    <s v="No specific size"/>
    <x v="1"/>
    <s v="United States"/>
    <x v="2"/>
    <n v="370.14"/>
    <x v="0"/>
    <x v="0"/>
  </r>
  <r>
    <s v="Corn"/>
    <x v="3"/>
    <s v="Total, costs listed"/>
    <x v="19"/>
    <s v="dollars per planted acre"/>
    <s v="No specific size"/>
    <x v="1"/>
    <s v="United States"/>
    <x v="3"/>
    <n v="371.29"/>
    <x v="0"/>
    <x v="0"/>
  </r>
  <r>
    <s v="Corn"/>
    <x v="3"/>
    <s v="Total, costs listed"/>
    <x v="19"/>
    <s v="dollars per planted acre"/>
    <s v="No specific size"/>
    <x v="1"/>
    <s v="United States"/>
    <x v="4"/>
    <n v="385.14"/>
    <x v="0"/>
    <x v="0"/>
  </r>
  <r>
    <s v="Corn"/>
    <x v="3"/>
    <s v="Total, costs listed"/>
    <x v="19"/>
    <s v="dollars per planted acre"/>
    <s v="No specific size"/>
    <x v="1"/>
    <s v="United States"/>
    <x v="5"/>
    <n v="344.93"/>
    <x v="1"/>
    <x v="0"/>
  </r>
  <r>
    <s v="Corn"/>
    <x v="3"/>
    <s v="Total, costs listed"/>
    <x v="19"/>
    <s v="dollars per planted acre"/>
    <s v="No specific size"/>
    <x v="1"/>
    <s v="United States"/>
    <x v="6"/>
    <n v="331.52"/>
    <x v="1"/>
    <x v="0"/>
  </r>
  <r>
    <s v="Corn"/>
    <x v="3"/>
    <s v="Total, costs listed"/>
    <x v="19"/>
    <s v="dollars per planted acre"/>
    <s v="No specific size"/>
    <x v="1"/>
    <s v="United States"/>
    <x v="7"/>
    <n v="350.69"/>
    <x v="1"/>
    <x v="0"/>
  </r>
  <r>
    <s v="Corn"/>
    <x v="3"/>
    <s v="Total, costs listed"/>
    <x v="19"/>
    <s v="dollars per planted acre"/>
    <s v="No specific size"/>
    <x v="1"/>
    <s v="United States"/>
    <x v="8"/>
    <n v="375.87"/>
    <x v="1"/>
    <x v="0"/>
  </r>
  <r>
    <s v="Corn"/>
    <x v="3"/>
    <s v="Total, costs listed"/>
    <x v="19"/>
    <s v="dollars per planted acre"/>
    <s v="No specific size"/>
    <x v="1"/>
    <s v="United States"/>
    <x v="9"/>
    <n v="387.95"/>
    <x v="2"/>
    <x v="0"/>
  </r>
  <r>
    <s v="Corn"/>
    <x v="3"/>
    <s v="Total, costs listed"/>
    <x v="19"/>
    <s v="dollars per planted acre"/>
    <s v="No specific size"/>
    <x v="1"/>
    <s v="United States"/>
    <x v="10"/>
    <n v="409.23"/>
    <x v="2"/>
    <x v="0"/>
  </r>
  <r>
    <s v="Corn"/>
    <x v="3"/>
    <s v="Total, costs listed"/>
    <x v="19"/>
    <s v="dollars per planted acre"/>
    <s v="No specific size"/>
    <x v="1"/>
    <s v="United States"/>
    <x v="11"/>
    <n v="444.68"/>
    <x v="2"/>
    <x v="0"/>
  </r>
  <r>
    <s v="Corn"/>
    <x v="3"/>
    <s v="Total, costs listed"/>
    <x v="19"/>
    <s v="dollars per planted acre"/>
    <s v="No specific size"/>
    <x v="1"/>
    <s v="United States"/>
    <x v="12"/>
    <n v="534.92999999999995"/>
    <x v="2"/>
    <x v="0"/>
  </r>
  <r>
    <s v="Corn"/>
    <x v="3"/>
    <s v="Total, costs listed"/>
    <x v="19"/>
    <s v="dollars per planted acre"/>
    <s v="No specific size"/>
    <x v="1"/>
    <s v="United States"/>
    <x v="13"/>
    <n v="560.79"/>
    <x v="2"/>
    <x v="0"/>
  </r>
  <r>
    <s v="Corn"/>
    <x v="3"/>
    <s v="Total, costs listed"/>
    <x v="19"/>
    <s v="dollars per planted acre"/>
    <s v="No specific size"/>
    <x v="1"/>
    <s v="United States"/>
    <x v="14"/>
    <n v="571.91999999999996"/>
    <x v="3"/>
    <x v="0"/>
  </r>
  <r>
    <s v="Corn"/>
    <x v="3"/>
    <s v="Total, costs listed"/>
    <x v="19"/>
    <s v="dollars per planted acre"/>
    <s v="No specific size"/>
    <x v="1"/>
    <s v="United States"/>
    <x v="15"/>
    <n v="637.9"/>
    <x v="3"/>
    <x v="0"/>
  </r>
  <r>
    <s v="Corn"/>
    <x v="3"/>
    <s v="Total, costs listed"/>
    <x v="19"/>
    <s v="dollars per planted acre"/>
    <s v="No specific size"/>
    <x v="1"/>
    <s v="United States"/>
    <x v="16"/>
    <n v="682.57"/>
    <x v="3"/>
    <x v="0"/>
  </r>
  <r>
    <s v="Corn"/>
    <x v="3"/>
    <s v="Total, costs listed"/>
    <x v="19"/>
    <s v="dollars per planted acre"/>
    <s v="No specific size"/>
    <x v="1"/>
    <s v="United States"/>
    <x v="17"/>
    <n v="708.86"/>
    <x v="3"/>
    <x v="0"/>
  </r>
  <r>
    <s v="Corn"/>
    <x v="3"/>
    <s v="Total, costs listed"/>
    <x v="19"/>
    <s v="dollars per planted acre"/>
    <s v="No specific size"/>
    <x v="1"/>
    <s v="United States"/>
    <x v="18"/>
    <n v="721.29"/>
    <x v="3"/>
    <x v="0"/>
  </r>
  <r>
    <s v="Corn"/>
    <x v="3"/>
    <s v="Total, costs listed"/>
    <x v="19"/>
    <s v="dollars per planted acre"/>
    <s v="No specific size"/>
    <x v="1"/>
    <s v="United States"/>
    <x v="19"/>
    <n v="708.4"/>
    <x v="3"/>
    <x v="0"/>
  </r>
  <r>
    <s v="Corn"/>
    <x v="3"/>
    <s v="Total, costs listed"/>
    <x v="19"/>
    <s v="dollars per planted acre"/>
    <s v="No specific size"/>
    <x v="1"/>
    <s v="United States"/>
    <x v="20"/>
    <n v="712.1"/>
    <x v="4"/>
    <x v="0"/>
  </r>
  <r>
    <s v="Corn"/>
    <x v="3"/>
    <s v="Total, costs listed"/>
    <x v="19"/>
    <s v="dollars per planted acre"/>
    <s v="No specific size"/>
    <x v="1"/>
    <s v="United States"/>
    <x v="21"/>
    <n v="698.83"/>
    <x v="4"/>
    <x v="0"/>
  </r>
  <r>
    <s v="Corn"/>
    <x v="3"/>
    <s v="Total, costs listed"/>
    <x v="19"/>
    <s v="dollars per planted acre"/>
    <s v="No specific size"/>
    <x v="1"/>
    <s v="United States"/>
    <x v="22"/>
    <n v="715.89"/>
    <x v="4"/>
    <x v="0"/>
  </r>
  <r>
    <s v="Corn"/>
    <x v="3"/>
    <s v="Total, costs listed"/>
    <x v="19"/>
    <s v="dollars per planted acre"/>
    <s v="No specific size"/>
    <x v="1"/>
    <s v="United States"/>
    <x v="23"/>
    <n v="724.79"/>
    <x v="4"/>
    <x v="0"/>
  </r>
  <r>
    <s v="Corn"/>
    <x v="3"/>
    <s v="Total, costs listed"/>
    <x v="19"/>
    <s v="dollars per planted acre"/>
    <s v="No specific size"/>
    <x v="1"/>
    <s v="United States"/>
    <x v="24"/>
    <n v="706.01"/>
    <x v="4"/>
    <x v="0"/>
  </r>
  <r>
    <s v="Corn"/>
    <x v="3"/>
    <s v="Total, costs listed"/>
    <x v="19"/>
    <s v="dollars per planted acre"/>
    <s v="No specific size"/>
    <x v="1"/>
    <s v="United States"/>
    <x v="25"/>
    <n v="783.59"/>
    <x v="5"/>
    <x v="0"/>
  </r>
  <r>
    <s v="Corn"/>
    <x v="3"/>
    <s v="Total, costs listed"/>
    <x v="19"/>
    <s v="dollars per planted acre"/>
    <s v="No specific size"/>
    <x v="1"/>
    <s v="United States"/>
    <x v="26"/>
    <n v="983.4"/>
    <x v="5"/>
    <x v="0"/>
  </r>
  <r>
    <s v="Corn"/>
    <x v="3"/>
    <s v="Total, costs listed"/>
    <x v="19"/>
    <s v="dollars per planted acre"/>
    <s v="No specific size"/>
    <x v="2"/>
    <s v="United States"/>
    <x v="0"/>
    <n v="315.52999999999997"/>
    <x v="0"/>
    <x v="0"/>
  </r>
  <r>
    <s v="Corn"/>
    <x v="3"/>
    <s v="Total, costs listed"/>
    <x v="19"/>
    <s v="dollars per planted acre"/>
    <s v="No specific size"/>
    <x v="2"/>
    <s v="United States"/>
    <x v="1"/>
    <n v="339.5"/>
    <x v="0"/>
    <x v="0"/>
  </r>
  <r>
    <s v="Corn"/>
    <x v="3"/>
    <s v="Total, costs listed"/>
    <x v="19"/>
    <s v="dollars per planted acre"/>
    <s v="No specific size"/>
    <x v="2"/>
    <s v="United States"/>
    <x v="2"/>
    <n v="341.59"/>
    <x v="0"/>
    <x v="0"/>
  </r>
  <r>
    <s v="Corn"/>
    <x v="3"/>
    <s v="Total, costs listed"/>
    <x v="19"/>
    <s v="dollars per planted acre"/>
    <s v="No specific size"/>
    <x v="2"/>
    <s v="United States"/>
    <x v="3"/>
    <n v="344.46"/>
    <x v="0"/>
    <x v="0"/>
  </r>
  <r>
    <s v="Corn"/>
    <x v="3"/>
    <s v="Total, costs listed"/>
    <x v="19"/>
    <s v="dollars per planted acre"/>
    <s v="No specific size"/>
    <x v="2"/>
    <s v="United States"/>
    <x v="4"/>
    <n v="359.96"/>
    <x v="0"/>
    <x v="0"/>
  </r>
  <r>
    <s v="Corn"/>
    <x v="3"/>
    <s v="Total, costs listed"/>
    <x v="19"/>
    <s v="dollars per planted acre"/>
    <s v="No specific size"/>
    <x v="2"/>
    <s v="United States"/>
    <x v="5"/>
    <n v="349.64"/>
    <x v="1"/>
    <x v="0"/>
  </r>
  <r>
    <s v="Corn"/>
    <x v="3"/>
    <s v="Total, costs listed"/>
    <x v="19"/>
    <s v="dollars per planted acre"/>
    <s v="No specific size"/>
    <x v="2"/>
    <s v="United States"/>
    <x v="6"/>
    <n v="341.56"/>
    <x v="1"/>
    <x v="0"/>
  </r>
  <r>
    <s v="Corn"/>
    <x v="3"/>
    <s v="Total, costs listed"/>
    <x v="19"/>
    <s v="dollars per planted acre"/>
    <s v="No specific size"/>
    <x v="2"/>
    <s v="United States"/>
    <x v="7"/>
    <n v="360.77"/>
    <x v="1"/>
    <x v="0"/>
  </r>
  <r>
    <s v="Corn"/>
    <x v="3"/>
    <s v="Total, costs listed"/>
    <x v="19"/>
    <s v="dollars per planted acre"/>
    <s v="No specific size"/>
    <x v="2"/>
    <s v="United States"/>
    <x v="8"/>
    <n v="382.32"/>
    <x v="1"/>
    <x v="0"/>
  </r>
  <r>
    <s v="Corn"/>
    <x v="3"/>
    <s v="Total, costs listed"/>
    <x v="19"/>
    <s v="dollars per planted acre"/>
    <s v="No specific size"/>
    <x v="2"/>
    <s v="United States"/>
    <x v="9"/>
    <n v="393.82"/>
    <x v="2"/>
    <x v="0"/>
  </r>
  <r>
    <s v="Corn"/>
    <x v="3"/>
    <s v="Total, costs listed"/>
    <x v="19"/>
    <s v="dollars per planted acre"/>
    <s v="No specific size"/>
    <x v="2"/>
    <s v="United States"/>
    <x v="10"/>
    <n v="417.88"/>
    <x v="2"/>
    <x v="0"/>
  </r>
  <r>
    <s v="Corn"/>
    <x v="3"/>
    <s v="Total, costs listed"/>
    <x v="19"/>
    <s v="dollars per planted acre"/>
    <s v="No specific size"/>
    <x v="2"/>
    <s v="United States"/>
    <x v="11"/>
    <n v="454.02"/>
    <x v="2"/>
    <x v="0"/>
  </r>
  <r>
    <s v="Corn"/>
    <x v="3"/>
    <s v="Total, costs listed"/>
    <x v="19"/>
    <s v="dollars per planted acre"/>
    <s v="No specific size"/>
    <x v="2"/>
    <s v="United States"/>
    <x v="12"/>
    <n v="547.76"/>
    <x v="2"/>
    <x v="0"/>
  </r>
  <r>
    <s v="Corn"/>
    <x v="3"/>
    <s v="Total, costs listed"/>
    <x v="19"/>
    <s v="dollars per planted acre"/>
    <s v="No specific size"/>
    <x v="2"/>
    <s v="United States"/>
    <x v="13"/>
    <n v="565.42999999999995"/>
    <x v="2"/>
    <x v="0"/>
  </r>
  <r>
    <s v="Corn"/>
    <x v="3"/>
    <s v="Total, costs listed"/>
    <x v="19"/>
    <s v="dollars per planted acre"/>
    <s v="No specific size"/>
    <x v="2"/>
    <s v="United States"/>
    <x v="14"/>
    <n v="514.04999999999995"/>
    <x v="3"/>
    <x v="0"/>
  </r>
  <r>
    <s v="Corn"/>
    <x v="3"/>
    <s v="Total, costs listed"/>
    <x v="19"/>
    <s v="dollars per planted acre"/>
    <s v="No specific size"/>
    <x v="2"/>
    <s v="United States"/>
    <x v="15"/>
    <n v="575.57000000000005"/>
    <x v="3"/>
    <x v="0"/>
  </r>
  <r>
    <s v="Corn"/>
    <x v="3"/>
    <s v="Total, costs listed"/>
    <x v="19"/>
    <s v="dollars per planted acre"/>
    <s v="No specific size"/>
    <x v="2"/>
    <s v="United States"/>
    <x v="16"/>
    <n v="610.99"/>
    <x v="3"/>
    <x v="0"/>
  </r>
  <r>
    <s v="Corn"/>
    <x v="3"/>
    <s v="Total, costs listed"/>
    <x v="19"/>
    <s v="dollars per planted acre"/>
    <s v="No specific size"/>
    <x v="2"/>
    <s v="United States"/>
    <x v="17"/>
    <n v="628.22"/>
    <x v="3"/>
    <x v="0"/>
  </r>
  <r>
    <s v="Corn"/>
    <x v="3"/>
    <s v="Total, costs listed"/>
    <x v="19"/>
    <s v="dollars per planted acre"/>
    <s v="No specific size"/>
    <x v="2"/>
    <s v="United States"/>
    <x v="18"/>
    <n v="636.79"/>
    <x v="3"/>
    <x v="0"/>
  </r>
  <r>
    <s v="Corn"/>
    <x v="3"/>
    <s v="Total, costs listed"/>
    <x v="19"/>
    <s v="dollars per planted acre"/>
    <s v="No specific size"/>
    <x v="2"/>
    <s v="United States"/>
    <x v="19"/>
    <n v="621.79"/>
    <x v="3"/>
    <x v="0"/>
  </r>
  <r>
    <s v="Corn"/>
    <x v="3"/>
    <s v="Total, costs listed"/>
    <x v="19"/>
    <s v="dollars per planted acre"/>
    <s v="No specific size"/>
    <x v="2"/>
    <s v="United States"/>
    <x v="20"/>
    <n v="652.38"/>
    <x v="4"/>
    <x v="0"/>
  </r>
  <r>
    <s v="Corn"/>
    <x v="3"/>
    <s v="Total, costs listed"/>
    <x v="19"/>
    <s v="dollars per planted acre"/>
    <s v="No specific size"/>
    <x v="2"/>
    <s v="United States"/>
    <x v="21"/>
    <n v="641.46"/>
    <x v="4"/>
    <x v="0"/>
  </r>
  <r>
    <s v="Corn"/>
    <x v="3"/>
    <s v="Total, costs listed"/>
    <x v="19"/>
    <s v="dollars per planted acre"/>
    <s v="No specific size"/>
    <x v="2"/>
    <s v="United States"/>
    <x v="22"/>
    <n v="657.89"/>
    <x v="4"/>
    <x v="0"/>
  </r>
  <r>
    <s v="Corn"/>
    <x v="3"/>
    <s v="Total, costs listed"/>
    <x v="19"/>
    <s v="dollars per planted acre"/>
    <s v="No specific size"/>
    <x v="2"/>
    <s v="United States"/>
    <x v="23"/>
    <n v="672.69"/>
    <x v="4"/>
    <x v="0"/>
  </r>
  <r>
    <s v="Corn"/>
    <x v="3"/>
    <s v="Total, costs listed"/>
    <x v="19"/>
    <s v="dollars per planted acre"/>
    <s v="No specific size"/>
    <x v="2"/>
    <s v="United States"/>
    <x v="24"/>
    <n v="654.61"/>
    <x v="4"/>
    <x v="0"/>
  </r>
  <r>
    <s v="Corn"/>
    <x v="3"/>
    <s v="Total, costs listed"/>
    <x v="19"/>
    <s v="dollars per planted acre"/>
    <s v="No specific size"/>
    <x v="2"/>
    <s v="United States"/>
    <x v="25"/>
    <n v="722.12"/>
    <x v="5"/>
    <x v="0"/>
  </r>
  <r>
    <s v="Corn"/>
    <x v="3"/>
    <s v="Total, costs listed"/>
    <x v="19"/>
    <s v="dollars per planted acre"/>
    <s v="No specific size"/>
    <x v="2"/>
    <s v="United States"/>
    <x v="26"/>
    <n v="924.48"/>
    <x v="5"/>
    <x v="0"/>
  </r>
  <r>
    <s v="Corn"/>
    <x v="3"/>
    <s v="Total, costs listed"/>
    <x v="19"/>
    <s v="dollars per planted acre"/>
    <s v="No specific size"/>
    <x v="3"/>
    <s v="United States"/>
    <x v="0"/>
    <n v="279.31"/>
    <x v="0"/>
    <x v="0"/>
  </r>
  <r>
    <s v="Corn"/>
    <x v="3"/>
    <s v="Total, costs listed"/>
    <x v="19"/>
    <s v="dollars per planted acre"/>
    <s v="No specific size"/>
    <x v="3"/>
    <s v="United States"/>
    <x v="1"/>
    <n v="288.54000000000002"/>
    <x v="0"/>
    <x v="0"/>
  </r>
  <r>
    <s v="Corn"/>
    <x v="3"/>
    <s v="Total, costs listed"/>
    <x v="19"/>
    <s v="dollars per planted acre"/>
    <s v="No specific size"/>
    <x v="3"/>
    <s v="United States"/>
    <x v="2"/>
    <n v="288.63"/>
    <x v="0"/>
    <x v="0"/>
  </r>
  <r>
    <s v="Corn"/>
    <x v="3"/>
    <s v="Total, costs listed"/>
    <x v="19"/>
    <s v="dollars per planted acre"/>
    <s v="No specific size"/>
    <x v="3"/>
    <s v="United States"/>
    <x v="3"/>
    <n v="292.07"/>
    <x v="0"/>
    <x v="0"/>
  </r>
  <r>
    <s v="Corn"/>
    <x v="3"/>
    <s v="Total, costs listed"/>
    <x v="19"/>
    <s v="dollars per planted acre"/>
    <s v="No specific size"/>
    <x v="3"/>
    <s v="United States"/>
    <x v="4"/>
    <n v="291.89"/>
    <x v="0"/>
    <x v="0"/>
  </r>
  <r>
    <s v="Corn"/>
    <x v="3"/>
    <s v="Total, costs listed"/>
    <x v="19"/>
    <s v="dollars per planted acre"/>
    <s v="No specific size"/>
    <x v="3"/>
    <s v="United States"/>
    <x v="5"/>
    <n v="285.93"/>
    <x v="1"/>
    <x v="0"/>
  </r>
  <r>
    <s v="Corn"/>
    <x v="3"/>
    <s v="Total, costs listed"/>
    <x v="19"/>
    <s v="dollars per planted acre"/>
    <s v="No specific size"/>
    <x v="3"/>
    <s v="United States"/>
    <x v="6"/>
    <n v="263.39999999999998"/>
    <x v="1"/>
    <x v="0"/>
  </r>
  <r>
    <s v="Corn"/>
    <x v="3"/>
    <s v="Total, costs listed"/>
    <x v="19"/>
    <s v="dollars per planted acre"/>
    <s v="No specific size"/>
    <x v="3"/>
    <s v="United States"/>
    <x v="7"/>
    <n v="286.32"/>
    <x v="1"/>
    <x v="0"/>
  </r>
  <r>
    <s v="Corn"/>
    <x v="3"/>
    <s v="Total, costs listed"/>
    <x v="19"/>
    <s v="dollars per planted acre"/>
    <s v="No specific size"/>
    <x v="3"/>
    <s v="United States"/>
    <x v="8"/>
    <n v="297.92"/>
    <x v="1"/>
    <x v="0"/>
  </r>
  <r>
    <s v="Corn"/>
    <x v="3"/>
    <s v="Total, costs listed"/>
    <x v="19"/>
    <s v="dollars per planted acre"/>
    <s v="No specific size"/>
    <x v="3"/>
    <s v="United States"/>
    <x v="9"/>
    <n v="322.48"/>
    <x v="2"/>
    <x v="0"/>
  </r>
  <r>
    <s v="Corn"/>
    <x v="3"/>
    <s v="Total, costs listed"/>
    <x v="19"/>
    <s v="dollars per planted acre"/>
    <s v="No specific size"/>
    <x v="3"/>
    <s v="United States"/>
    <x v="10"/>
    <n v="341.22"/>
    <x v="2"/>
    <x v="0"/>
  </r>
  <r>
    <s v="Corn"/>
    <x v="3"/>
    <s v="Total, costs listed"/>
    <x v="19"/>
    <s v="dollars per planted acre"/>
    <s v="No specific size"/>
    <x v="3"/>
    <s v="United States"/>
    <x v="11"/>
    <n v="369.35"/>
    <x v="2"/>
    <x v="0"/>
  </r>
  <r>
    <s v="Corn"/>
    <x v="3"/>
    <s v="Total, costs listed"/>
    <x v="19"/>
    <s v="dollars per planted acre"/>
    <s v="No specific size"/>
    <x v="3"/>
    <s v="United States"/>
    <x v="12"/>
    <n v="437.79"/>
    <x v="2"/>
    <x v="0"/>
  </r>
  <r>
    <s v="Corn"/>
    <x v="3"/>
    <s v="Total, costs listed"/>
    <x v="19"/>
    <s v="dollars per planted acre"/>
    <s v="No specific size"/>
    <x v="3"/>
    <s v="United States"/>
    <x v="13"/>
    <n v="455.26"/>
    <x v="2"/>
    <x v="0"/>
  </r>
  <r>
    <s v="Corn"/>
    <x v="3"/>
    <s v="Total, costs listed"/>
    <x v="19"/>
    <s v="dollars per planted acre"/>
    <s v="No specific size"/>
    <x v="3"/>
    <s v="United States"/>
    <x v="14"/>
    <n v="492.03"/>
    <x v="3"/>
    <x v="0"/>
  </r>
  <r>
    <s v="Corn"/>
    <x v="3"/>
    <s v="Total, costs listed"/>
    <x v="19"/>
    <s v="dollars per planted acre"/>
    <s v="No specific size"/>
    <x v="3"/>
    <s v="United States"/>
    <x v="15"/>
    <n v="545.35"/>
    <x v="3"/>
    <x v="0"/>
  </r>
  <r>
    <s v="Corn"/>
    <x v="3"/>
    <s v="Total, costs listed"/>
    <x v="19"/>
    <s v="dollars per planted acre"/>
    <s v="No specific size"/>
    <x v="3"/>
    <s v="United States"/>
    <x v="16"/>
    <n v="578.87"/>
    <x v="3"/>
    <x v="0"/>
  </r>
  <r>
    <s v="Corn"/>
    <x v="3"/>
    <s v="Total, costs listed"/>
    <x v="19"/>
    <s v="dollars per planted acre"/>
    <s v="No specific size"/>
    <x v="3"/>
    <s v="United States"/>
    <x v="17"/>
    <n v="596.32000000000005"/>
    <x v="3"/>
    <x v="0"/>
  </r>
  <r>
    <s v="Corn"/>
    <x v="3"/>
    <s v="Total, costs listed"/>
    <x v="19"/>
    <s v="dollars per planted acre"/>
    <s v="No specific size"/>
    <x v="3"/>
    <s v="United States"/>
    <x v="18"/>
    <n v="606.69000000000005"/>
    <x v="3"/>
    <x v="0"/>
  </r>
  <r>
    <s v="Corn"/>
    <x v="3"/>
    <s v="Total, costs listed"/>
    <x v="19"/>
    <s v="dollars per planted acre"/>
    <s v="No specific size"/>
    <x v="3"/>
    <s v="United States"/>
    <x v="19"/>
    <n v="594.08000000000004"/>
    <x v="3"/>
    <x v="0"/>
  </r>
  <r>
    <s v="Corn"/>
    <x v="3"/>
    <s v="Total, costs listed"/>
    <x v="19"/>
    <s v="dollars per planted acre"/>
    <s v="No specific size"/>
    <x v="3"/>
    <s v="United States"/>
    <x v="20"/>
    <n v="564.57000000000005"/>
    <x v="4"/>
    <x v="0"/>
  </r>
  <r>
    <s v="Corn"/>
    <x v="3"/>
    <s v="Total, costs listed"/>
    <x v="19"/>
    <s v="dollars per planted acre"/>
    <s v="No specific size"/>
    <x v="3"/>
    <s v="United States"/>
    <x v="21"/>
    <n v="554.5"/>
    <x v="4"/>
    <x v="0"/>
  </r>
  <r>
    <s v="Corn"/>
    <x v="3"/>
    <s v="Total, costs listed"/>
    <x v="19"/>
    <s v="dollars per planted acre"/>
    <s v="No specific size"/>
    <x v="3"/>
    <s v="United States"/>
    <x v="22"/>
    <n v="570.75"/>
    <x v="4"/>
    <x v="0"/>
  </r>
  <r>
    <s v="Corn"/>
    <x v="3"/>
    <s v="Total, costs listed"/>
    <x v="19"/>
    <s v="dollars per planted acre"/>
    <s v="No specific size"/>
    <x v="3"/>
    <s v="United States"/>
    <x v="23"/>
    <n v="581.55999999999995"/>
    <x v="4"/>
    <x v="0"/>
  </r>
  <r>
    <s v="Corn"/>
    <x v="3"/>
    <s v="Total, costs listed"/>
    <x v="19"/>
    <s v="dollars per planted acre"/>
    <s v="No specific size"/>
    <x v="3"/>
    <s v="United States"/>
    <x v="24"/>
    <n v="574.09"/>
    <x v="4"/>
    <x v="0"/>
  </r>
  <r>
    <s v="Corn"/>
    <x v="3"/>
    <s v="Total, costs listed"/>
    <x v="19"/>
    <s v="dollars per planted acre"/>
    <s v="No specific size"/>
    <x v="3"/>
    <s v="United States"/>
    <x v="25"/>
    <n v="640.14"/>
    <x v="5"/>
    <x v="0"/>
  </r>
  <r>
    <s v="Corn"/>
    <x v="3"/>
    <s v="Total, costs listed"/>
    <x v="19"/>
    <s v="dollars per planted acre"/>
    <s v="No specific size"/>
    <x v="3"/>
    <s v="United States"/>
    <x v="26"/>
    <n v="814.27"/>
    <x v="5"/>
    <x v="0"/>
  </r>
  <r>
    <s v="Corn"/>
    <x v="3"/>
    <s v="Total, costs listed"/>
    <x v="19"/>
    <s v="dollars per planted acre"/>
    <s v="No specific size"/>
    <x v="4"/>
    <s v="United States"/>
    <x v="0"/>
    <n v="390.32"/>
    <x v="0"/>
    <x v="0"/>
  </r>
  <r>
    <s v="Corn"/>
    <x v="3"/>
    <s v="Total, costs listed"/>
    <x v="19"/>
    <s v="dollars per planted acre"/>
    <s v="No specific size"/>
    <x v="4"/>
    <s v="United States"/>
    <x v="1"/>
    <n v="397.31"/>
    <x v="0"/>
    <x v="0"/>
  </r>
  <r>
    <s v="Corn"/>
    <x v="3"/>
    <s v="Total, costs listed"/>
    <x v="19"/>
    <s v="dollars per planted acre"/>
    <s v="No specific size"/>
    <x v="4"/>
    <s v="United States"/>
    <x v="2"/>
    <n v="389.44"/>
    <x v="0"/>
    <x v="0"/>
  </r>
  <r>
    <s v="Corn"/>
    <x v="3"/>
    <s v="Total, costs listed"/>
    <x v="19"/>
    <s v="dollars per planted acre"/>
    <s v="No specific size"/>
    <x v="4"/>
    <s v="United States"/>
    <x v="3"/>
    <n v="388.82"/>
    <x v="0"/>
    <x v="0"/>
  </r>
  <r>
    <s v="Corn"/>
    <x v="3"/>
    <s v="Total, costs listed"/>
    <x v="19"/>
    <s v="dollars per planted acre"/>
    <s v="No specific size"/>
    <x v="4"/>
    <s v="United States"/>
    <x v="4"/>
    <n v="402.96"/>
    <x v="0"/>
    <x v="0"/>
  </r>
  <r>
    <s v="Corn"/>
    <x v="3"/>
    <s v="Total, costs listed"/>
    <x v="19"/>
    <s v="dollars per planted acre"/>
    <s v="No specific size"/>
    <x v="4"/>
    <s v="United States"/>
    <x v="5"/>
    <n v="390.74"/>
    <x v="1"/>
    <x v="0"/>
  </r>
  <r>
    <s v="Corn"/>
    <x v="3"/>
    <s v="Total, costs listed"/>
    <x v="19"/>
    <s v="dollars per planted acre"/>
    <s v="No specific size"/>
    <x v="4"/>
    <s v="United States"/>
    <x v="6"/>
    <n v="374.01"/>
    <x v="1"/>
    <x v="0"/>
  </r>
  <r>
    <s v="Corn"/>
    <x v="3"/>
    <s v="Total, costs listed"/>
    <x v="19"/>
    <s v="dollars per planted acre"/>
    <s v="No specific size"/>
    <x v="4"/>
    <s v="United States"/>
    <x v="7"/>
    <n v="401.72"/>
    <x v="1"/>
    <x v="0"/>
  </r>
  <r>
    <s v="Corn"/>
    <x v="3"/>
    <s v="Total, costs listed"/>
    <x v="19"/>
    <s v="dollars per planted acre"/>
    <s v="No specific size"/>
    <x v="4"/>
    <s v="United States"/>
    <x v="8"/>
    <n v="424.55"/>
    <x v="1"/>
    <x v="0"/>
  </r>
  <r>
    <s v="Corn"/>
    <x v="3"/>
    <s v="Total, costs listed"/>
    <x v="19"/>
    <s v="dollars per planted acre"/>
    <s v="No specific size"/>
    <x v="4"/>
    <s v="United States"/>
    <x v="9"/>
    <n v="416.85"/>
    <x v="2"/>
    <x v="0"/>
  </r>
  <r>
    <s v="Corn"/>
    <x v="3"/>
    <s v="Total, costs listed"/>
    <x v="19"/>
    <s v="dollars per planted acre"/>
    <s v="No specific size"/>
    <x v="4"/>
    <s v="United States"/>
    <x v="10"/>
    <n v="442.62"/>
    <x v="2"/>
    <x v="0"/>
  </r>
  <r>
    <s v="Corn"/>
    <x v="3"/>
    <s v="Total, costs listed"/>
    <x v="19"/>
    <s v="dollars per planted acre"/>
    <s v="No specific size"/>
    <x v="4"/>
    <s v="United States"/>
    <x v="11"/>
    <n v="452.76"/>
    <x v="2"/>
    <x v="0"/>
  </r>
  <r>
    <s v="Corn"/>
    <x v="3"/>
    <s v="Total, costs listed"/>
    <x v="19"/>
    <s v="dollars per planted acre"/>
    <s v="No specific size"/>
    <x v="4"/>
    <s v="United States"/>
    <x v="12"/>
    <n v="535.55999999999995"/>
    <x v="2"/>
    <x v="0"/>
  </r>
  <r>
    <s v="Corn"/>
    <x v="3"/>
    <s v="Total, costs listed"/>
    <x v="19"/>
    <s v="dollars per planted acre"/>
    <s v="No specific size"/>
    <x v="4"/>
    <s v="United States"/>
    <x v="13"/>
    <n v="535.65"/>
    <x v="2"/>
    <x v="0"/>
  </r>
  <r>
    <s v="Corn"/>
    <x v="3"/>
    <s v="Total, costs listed"/>
    <x v="19"/>
    <s v="dollars per planted acre"/>
    <s v="No specific size"/>
    <x v="4"/>
    <s v="United States"/>
    <x v="14"/>
    <n v="511.65"/>
    <x v="3"/>
    <x v="0"/>
  </r>
  <r>
    <s v="Corn"/>
    <x v="3"/>
    <s v="Total, costs listed"/>
    <x v="19"/>
    <s v="dollars per planted acre"/>
    <s v="No specific size"/>
    <x v="4"/>
    <s v="United States"/>
    <x v="15"/>
    <n v="566.70000000000005"/>
    <x v="3"/>
    <x v="0"/>
  </r>
  <r>
    <s v="Corn"/>
    <x v="3"/>
    <s v="Total, costs listed"/>
    <x v="19"/>
    <s v="dollars per planted acre"/>
    <s v="No specific size"/>
    <x v="4"/>
    <s v="United States"/>
    <x v="16"/>
    <n v="599.55999999999995"/>
    <x v="3"/>
    <x v="0"/>
  </r>
  <r>
    <s v="Corn"/>
    <x v="3"/>
    <s v="Total, costs listed"/>
    <x v="19"/>
    <s v="dollars per planted acre"/>
    <s v="No specific size"/>
    <x v="4"/>
    <s v="United States"/>
    <x v="17"/>
    <n v="619.88"/>
    <x v="3"/>
    <x v="0"/>
  </r>
  <r>
    <s v="Corn"/>
    <x v="3"/>
    <s v="Total, costs listed"/>
    <x v="19"/>
    <s v="dollars per planted acre"/>
    <s v="No specific size"/>
    <x v="4"/>
    <s v="United States"/>
    <x v="18"/>
    <n v="631.91"/>
    <x v="3"/>
    <x v="0"/>
  </r>
  <r>
    <s v="Corn"/>
    <x v="3"/>
    <s v="Total, costs listed"/>
    <x v="19"/>
    <s v="dollars per planted acre"/>
    <s v="No specific size"/>
    <x v="4"/>
    <s v="United States"/>
    <x v="19"/>
    <n v="612.61"/>
    <x v="3"/>
    <x v="0"/>
  </r>
  <r>
    <s v="Corn"/>
    <x v="3"/>
    <s v="Total, costs listed"/>
    <x v="19"/>
    <s v="dollars per planted acre"/>
    <s v="No specific size"/>
    <x v="4"/>
    <s v="United States"/>
    <x v="20"/>
    <n v="645.5"/>
    <x v="4"/>
    <x v="0"/>
  </r>
  <r>
    <s v="Corn"/>
    <x v="3"/>
    <s v="Total, costs listed"/>
    <x v="19"/>
    <s v="dollars per planted acre"/>
    <s v="No specific size"/>
    <x v="4"/>
    <s v="United States"/>
    <x v="21"/>
    <n v="637.91"/>
    <x v="4"/>
    <x v="0"/>
  </r>
  <r>
    <s v="Corn"/>
    <x v="3"/>
    <s v="Total, costs listed"/>
    <x v="19"/>
    <s v="dollars per planted acre"/>
    <s v="No specific size"/>
    <x v="4"/>
    <s v="United States"/>
    <x v="22"/>
    <n v="662.34"/>
    <x v="4"/>
    <x v="0"/>
  </r>
  <r>
    <s v="Corn"/>
    <x v="3"/>
    <s v="Total, costs listed"/>
    <x v="19"/>
    <s v="dollars per planted acre"/>
    <s v="No specific size"/>
    <x v="4"/>
    <s v="United States"/>
    <x v="23"/>
    <n v="659.27"/>
    <x v="4"/>
    <x v="0"/>
  </r>
  <r>
    <s v="Corn"/>
    <x v="3"/>
    <s v="Total, costs listed"/>
    <x v="19"/>
    <s v="dollars per planted acre"/>
    <s v="No specific size"/>
    <x v="4"/>
    <s v="United States"/>
    <x v="24"/>
    <n v="647.76"/>
    <x v="4"/>
    <x v="0"/>
  </r>
  <r>
    <s v="Corn"/>
    <x v="3"/>
    <s v="Total, costs listed"/>
    <x v="19"/>
    <s v="dollars per planted acre"/>
    <s v="No specific size"/>
    <x v="4"/>
    <s v="United States"/>
    <x v="25"/>
    <n v="650.34"/>
    <x v="5"/>
    <x v="0"/>
  </r>
  <r>
    <s v="Corn"/>
    <x v="3"/>
    <s v="Total, costs listed"/>
    <x v="19"/>
    <s v="dollars per planted acre"/>
    <s v="No specific size"/>
    <x v="4"/>
    <s v="United States"/>
    <x v="26"/>
    <n v="807"/>
    <x v="5"/>
    <x v="0"/>
  </r>
  <r>
    <s v="Corn"/>
    <x v="3"/>
    <s v="Total, costs listed"/>
    <x v="19"/>
    <s v="dollars per planted acre"/>
    <s v="No specific size"/>
    <x v="5"/>
    <s v="United States"/>
    <x v="0"/>
    <n v="349.89"/>
    <x v="0"/>
    <x v="0"/>
  </r>
  <r>
    <s v="Corn"/>
    <x v="3"/>
    <s v="Total, costs listed"/>
    <x v="19"/>
    <s v="dollars per planted acre"/>
    <s v="No specific size"/>
    <x v="5"/>
    <s v="United States"/>
    <x v="1"/>
    <n v="353.01"/>
    <x v="0"/>
    <x v="0"/>
  </r>
  <r>
    <s v="Corn"/>
    <x v="3"/>
    <s v="Total, costs listed"/>
    <x v="19"/>
    <s v="dollars per planted acre"/>
    <s v="No specific size"/>
    <x v="5"/>
    <s v="United States"/>
    <x v="2"/>
    <n v="350.88"/>
    <x v="0"/>
    <x v="0"/>
  </r>
  <r>
    <s v="Corn"/>
    <x v="3"/>
    <s v="Total, costs listed"/>
    <x v="19"/>
    <s v="dollars per planted acre"/>
    <s v="No specific size"/>
    <x v="5"/>
    <s v="United States"/>
    <x v="3"/>
    <n v="352.74"/>
    <x v="0"/>
    <x v="0"/>
  </r>
  <r>
    <s v="Corn"/>
    <x v="3"/>
    <s v="Total, costs listed"/>
    <x v="19"/>
    <s v="dollars per planted acre"/>
    <s v="No specific size"/>
    <x v="5"/>
    <s v="United States"/>
    <x v="4"/>
    <n v="372.05"/>
    <x v="0"/>
    <x v="0"/>
  </r>
  <r>
    <s v="Corn"/>
    <x v="3"/>
    <s v="Total, costs listed"/>
    <x v="19"/>
    <s v="dollars per planted acre"/>
    <s v="No specific size"/>
    <x v="5"/>
    <s v="United States"/>
    <x v="5"/>
    <n v="314.87"/>
    <x v="1"/>
    <x v="0"/>
  </r>
  <r>
    <s v="Corn"/>
    <x v="3"/>
    <s v="Total, costs listed"/>
    <x v="19"/>
    <s v="dollars per planted acre"/>
    <s v="No specific size"/>
    <x v="5"/>
    <s v="United States"/>
    <x v="6"/>
    <n v="297.05"/>
    <x v="1"/>
    <x v="0"/>
  </r>
  <r>
    <s v="Corn"/>
    <x v="3"/>
    <s v="Total, costs listed"/>
    <x v="19"/>
    <s v="dollars per planted acre"/>
    <s v="No specific size"/>
    <x v="5"/>
    <s v="United States"/>
    <x v="7"/>
    <n v="325.33"/>
    <x v="1"/>
    <x v="0"/>
  </r>
  <r>
    <s v="Corn"/>
    <x v="3"/>
    <s v="Total, costs listed"/>
    <x v="19"/>
    <s v="dollars per planted acre"/>
    <s v="No specific size"/>
    <x v="5"/>
    <s v="United States"/>
    <x v="8"/>
    <n v="340.84"/>
    <x v="1"/>
    <x v="0"/>
  </r>
  <r>
    <s v="Corn"/>
    <x v="3"/>
    <s v="Total, costs listed"/>
    <x v="19"/>
    <s v="dollars per planted acre"/>
    <s v="No specific size"/>
    <x v="5"/>
    <s v="United States"/>
    <x v="9"/>
    <n v="363.76"/>
    <x v="2"/>
    <x v="0"/>
  </r>
  <r>
    <s v="Corn"/>
    <x v="3"/>
    <s v="Total, costs listed"/>
    <x v="19"/>
    <s v="dollars per planted acre"/>
    <s v="No specific size"/>
    <x v="5"/>
    <s v="United States"/>
    <x v="10"/>
    <n v="387.69"/>
    <x v="2"/>
    <x v="0"/>
  </r>
  <r>
    <s v="Corn"/>
    <x v="3"/>
    <s v="Total, costs listed"/>
    <x v="19"/>
    <s v="dollars per planted acre"/>
    <s v="No specific size"/>
    <x v="5"/>
    <s v="United States"/>
    <x v="11"/>
    <n v="421.72"/>
    <x v="2"/>
    <x v="0"/>
  </r>
  <r>
    <s v="Corn"/>
    <x v="3"/>
    <s v="Total, costs listed"/>
    <x v="19"/>
    <s v="dollars per planted acre"/>
    <s v="No specific size"/>
    <x v="5"/>
    <s v="United States"/>
    <x v="12"/>
    <n v="515.13"/>
    <x v="2"/>
    <x v="0"/>
  </r>
  <r>
    <s v="Corn"/>
    <x v="3"/>
    <s v="Total, costs listed"/>
    <x v="19"/>
    <s v="dollars per planted acre"/>
    <s v="No specific size"/>
    <x v="5"/>
    <s v="United States"/>
    <x v="13"/>
    <n v="532.04999999999995"/>
    <x v="2"/>
    <x v="0"/>
  </r>
  <r>
    <s v="Corn"/>
    <x v="3"/>
    <s v="Total, costs listed"/>
    <x v="19"/>
    <s v="dollars per planted acre"/>
    <s v="No specific size"/>
    <x v="5"/>
    <s v="United States"/>
    <x v="14"/>
    <n v="475.14"/>
    <x v="3"/>
    <x v="0"/>
  </r>
  <r>
    <s v="Corn"/>
    <x v="3"/>
    <s v="Total, costs listed"/>
    <x v="19"/>
    <s v="dollars per planted acre"/>
    <s v="No specific size"/>
    <x v="5"/>
    <s v="United States"/>
    <x v="15"/>
    <n v="536.49"/>
    <x v="3"/>
    <x v="0"/>
  </r>
  <r>
    <s v="Corn"/>
    <x v="3"/>
    <s v="Total, costs listed"/>
    <x v="19"/>
    <s v="dollars per planted acre"/>
    <s v="No specific size"/>
    <x v="5"/>
    <s v="United States"/>
    <x v="16"/>
    <n v="568.4"/>
    <x v="3"/>
    <x v="0"/>
  </r>
  <r>
    <s v="Corn"/>
    <x v="3"/>
    <s v="Total, costs listed"/>
    <x v="19"/>
    <s v="dollars per planted acre"/>
    <s v="No specific size"/>
    <x v="5"/>
    <s v="United States"/>
    <x v="17"/>
    <n v="584.75"/>
    <x v="3"/>
    <x v="0"/>
  </r>
  <r>
    <s v="Corn"/>
    <x v="3"/>
    <s v="Total, costs listed"/>
    <x v="19"/>
    <s v="dollars per planted acre"/>
    <s v="No specific size"/>
    <x v="5"/>
    <s v="United States"/>
    <x v="18"/>
    <n v="590.59"/>
    <x v="3"/>
    <x v="0"/>
  </r>
  <r>
    <s v="Corn"/>
    <x v="3"/>
    <s v="Total, costs listed"/>
    <x v="19"/>
    <s v="dollars per planted acre"/>
    <s v="No specific size"/>
    <x v="5"/>
    <s v="United States"/>
    <x v="19"/>
    <n v="575.80999999999995"/>
    <x v="3"/>
    <x v="0"/>
  </r>
  <r>
    <s v="Corn"/>
    <x v="3"/>
    <s v="Total, costs listed"/>
    <x v="19"/>
    <s v="dollars per planted acre"/>
    <s v="No specific size"/>
    <x v="5"/>
    <s v="United States"/>
    <x v="20"/>
    <n v="578.49"/>
    <x v="4"/>
    <x v="0"/>
  </r>
  <r>
    <s v="Corn"/>
    <x v="3"/>
    <s v="Total, costs listed"/>
    <x v="19"/>
    <s v="dollars per planted acre"/>
    <s v="No specific size"/>
    <x v="5"/>
    <s v="United States"/>
    <x v="21"/>
    <n v="566.47"/>
    <x v="4"/>
    <x v="0"/>
  </r>
  <r>
    <s v="Corn"/>
    <x v="3"/>
    <s v="Total, costs listed"/>
    <x v="19"/>
    <s v="dollars per planted acre"/>
    <s v="No specific size"/>
    <x v="5"/>
    <s v="United States"/>
    <x v="22"/>
    <n v="580.79"/>
    <x v="4"/>
    <x v="0"/>
  </r>
  <r>
    <s v="Corn"/>
    <x v="3"/>
    <s v="Total, costs listed"/>
    <x v="19"/>
    <s v="dollars per planted acre"/>
    <s v="No specific size"/>
    <x v="5"/>
    <s v="United States"/>
    <x v="23"/>
    <n v="600.46"/>
    <x v="4"/>
    <x v="0"/>
  </r>
  <r>
    <s v="Corn"/>
    <x v="3"/>
    <s v="Total, costs listed"/>
    <x v="19"/>
    <s v="dollars per planted acre"/>
    <s v="No specific size"/>
    <x v="5"/>
    <s v="United States"/>
    <x v="24"/>
    <n v="578.4"/>
    <x v="4"/>
    <x v="0"/>
  </r>
  <r>
    <s v="Corn"/>
    <x v="3"/>
    <s v="Total, costs listed"/>
    <x v="19"/>
    <s v="dollars per planted acre"/>
    <s v="No specific size"/>
    <x v="5"/>
    <s v="United States"/>
    <x v="25"/>
    <n v="709.51"/>
    <x v="5"/>
    <x v="0"/>
  </r>
  <r>
    <s v="Corn"/>
    <x v="3"/>
    <s v="Total, costs listed"/>
    <x v="19"/>
    <s v="dollars per planted acre"/>
    <s v="No specific size"/>
    <x v="5"/>
    <s v="United States"/>
    <x v="26"/>
    <n v="909.03"/>
    <x v="5"/>
    <x v="0"/>
  </r>
  <r>
    <s v="Corn"/>
    <x v="3"/>
    <s v="Total, costs listed"/>
    <x v="19"/>
    <s v="dollars per planted acre"/>
    <s v="No specific size"/>
    <x v="6"/>
    <s v="United States"/>
    <x v="0"/>
    <n v="343.9"/>
    <x v="0"/>
    <x v="0"/>
  </r>
  <r>
    <s v="Corn"/>
    <x v="3"/>
    <s v="Total, costs listed"/>
    <x v="19"/>
    <s v="dollars per planted acre"/>
    <s v="No specific size"/>
    <x v="6"/>
    <s v="United States"/>
    <x v="1"/>
    <n v="354.59"/>
    <x v="0"/>
    <x v="0"/>
  </r>
  <r>
    <s v="Corn"/>
    <x v="3"/>
    <s v="Total, costs listed"/>
    <x v="19"/>
    <s v="dollars per planted acre"/>
    <s v="No specific size"/>
    <x v="6"/>
    <s v="United States"/>
    <x v="2"/>
    <n v="335.18"/>
    <x v="0"/>
    <x v="0"/>
  </r>
  <r>
    <s v="Corn"/>
    <x v="3"/>
    <s v="Total, costs listed"/>
    <x v="19"/>
    <s v="dollars per planted acre"/>
    <s v="No specific size"/>
    <x v="6"/>
    <s v="United States"/>
    <x v="3"/>
    <n v="344.44"/>
    <x v="0"/>
    <x v="0"/>
  </r>
  <r>
    <s v="Corn"/>
    <x v="3"/>
    <s v="Total, costs listed"/>
    <x v="19"/>
    <s v="dollars per planted acre"/>
    <s v="No specific size"/>
    <x v="6"/>
    <s v="United States"/>
    <x v="4"/>
    <n v="368.66"/>
    <x v="0"/>
    <x v="0"/>
  </r>
  <r>
    <s v="Corn"/>
    <x v="3"/>
    <s v="Total, costs listed"/>
    <x v="19"/>
    <s v="dollars per planted acre"/>
    <s v="No specific size"/>
    <x v="6"/>
    <s v="United States"/>
    <x v="5"/>
    <n v="341.1"/>
    <x v="1"/>
    <x v="0"/>
  </r>
  <r>
    <s v="Corn"/>
    <x v="3"/>
    <s v="Total, costs listed"/>
    <x v="19"/>
    <s v="dollars per planted acre"/>
    <s v="No specific size"/>
    <x v="6"/>
    <s v="United States"/>
    <x v="6"/>
    <n v="328.42"/>
    <x v="1"/>
    <x v="0"/>
  </r>
  <r>
    <s v="Corn"/>
    <x v="3"/>
    <s v="Total, costs listed"/>
    <x v="19"/>
    <s v="dollars per planted acre"/>
    <s v="No specific size"/>
    <x v="6"/>
    <s v="United States"/>
    <x v="7"/>
    <n v="343.76"/>
    <x v="1"/>
    <x v="0"/>
  </r>
  <r>
    <s v="Corn"/>
    <x v="3"/>
    <s v="Total, costs listed"/>
    <x v="19"/>
    <s v="dollars per planted acre"/>
    <s v="No specific size"/>
    <x v="6"/>
    <s v="United States"/>
    <x v="8"/>
    <n v="363.46"/>
    <x v="1"/>
    <x v="0"/>
  </r>
  <r>
    <s v="Corn"/>
    <x v="3"/>
    <s v="Total, costs listed"/>
    <x v="19"/>
    <s v="dollars per planted acre"/>
    <s v="No specific size"/>
    <x v="6"/>
    <s v="United States"/>
    <x v="9"/>
    <n v="357.9"/>
    <x v="2"/>
    <x v="0"/>
  </r>
  <r>
    <s v="Corn"/>
    <x v="3"/>
    <s v="Total, costs listed"/>
    <x v="19"/>
    <s v="dollars per planted acre"/>
    <s v="No specific size"/>
    <x v="6"/>
    <s v="United States"/>
    <x v="10"/>
    <n v="380.91"/>
    <x v="2"/>
    <x v="0"/>
  </r>
  <r>
    <s v="Corn"/>
    <x v="3"/>
    <s v="Total, costs listed"/>
    <x v="19"/>
    <s v="dollars per planted acre"/>
    <s v="No specific size"/>
    <x v="6"/>
    <s v="United States"/>
    <x v="11"/>
    <n v="412.5"/>
    <x v="2"/>
    <x v="0"/>
  </r>
  <r>
    <s v="Corn"/>
    <x v="3"/>
    <s v="Total, costs listed"/>
    <x v="19"/>
    <s v="dollars per planted acre"/>
    <s v="No specific size"/>
    <x v="6"/>
    <s v="United States"/>
    <x v="12"/>
    <n v="495.86"/>
    <x v="2"/>
    <x v="0"/>
  </r>
  <r>
    <s v="Corn"/>
    <x v="3"/>
    <s v="Total, costs listed"/>
    <x v="19"/>
    <s v="dollars per planted acre"/>
    <s v="No specific size"/>
    <x v="6"/>
    <s v="United States"/>
    <x v="13"/>
    <n v="511.8"/>
    <x v="2"/>
    <x v="0"/>
  </r>
  <r>
    <s v="Corn"/>
    <x v="3"/>
    <s v="Total, costs listed"/>
    <x v="19"/>
    <s v="dollars per planted acre"/>
    <s v="No specific size"/>
    <x v="6"/>
    <s v="United States"/>
    <x v="14"/>
    <n v="538.85"/>
    <x v="3"/>
    <x v="0"/>
  </r>
  <r>
    <s v="Corn"/>
    <x v="3"/>
    <s v="Total, costs listed"/>
    <x v="19"/>
    <s v="dollars per planted acre"/>
    <s v="No specific size"/>
    <x v="6"/>
    <s v="United States"/>
    <x v="15"/>
    <n v="605.88"/>
    <x v="3"/>
    <x v="0"/>
  </r>
  <r>
    <s v="Corn"/>
    <x v="3"/>
    <s v="Total, costs listed"/>
    <x v="19"/>
    <s v="dollars per planted acre"/>
    <s v="No specific size"/>
    <x v="6"/>
    <s v="United States"/>
    <x v="16"/>
    <n v="644.54"/>
    <x v="3"/>
    <x v="0"/>
  </r>
  <r>
    <s v="Corn"/>
    <x v="3"/>
    <s v="Total, costs listed"/>
    <x v="19"/>
    <s v="dollars per planted acre"/>
    <s v="No specific size"/>
    <x v="6"/>
    <s v="United States"/>
    <x v="17"/>
    <n v="660.63"/>
    <x v="3"/>
    <x v="0"/>
  </r>
  <r>
    <s v="Corn"/>
    <x v="3"/>
    <s v="Total, costs listed"/>
    <x v="19"/>
    <s v="dollars per planted acre"/>
    <s v="No specific size"/>
    <x v="6"/>
    <s v="United States"/>
    <x v="18"/>
    <n v="666.72"/>
    <x v="3"/>
    <x v="0"/>
  </r>
  <r>
    <s v="Corn"/>
    <x v="3"/>
    <s v="Total, costs listed"/>
    <x v="19"/>
    <s v="dollars per planted acre"/>
    <s v="No specific size"/>
    <x v="6"/>
    <s v="United States"/>
    <x v="19"/>
    <n v="644.59"/>
    <x v="3"/>
    <x v="0"/>
  </r>
  <r>
    <s v="Corn"/>
    <x v="3"/>
    <s v="Total, costs listed"/>
    <x v="19"/>
    <s v="dollars per planted acre"/>
    <s v="No specific size"/>
    <x v="6"/>
    <s v="United States"/>
    <x v="20"/>
    <n v="697.17"/>
    <x v="4"/>
    <x v="0"/>
  </r>
  <r>
    <s v="Corn"/>
    <x v="3"/>
    <s v="Total, costs listed"/>
    <x v="19"/>
    <s v="dollars per planted acre"/>
    <s v="No specific size"/>
    <x v="6"/>
    <s v="United States"/>
    <x v="21"/>
    <n v="676.77"/>
    <x v="4"/>
    <x v="0"/>
  </r>
  <r>
    <s v="Corn"/>
    <x v="3"/>
    <s v="Total, costs listed"/>
    <x v="19"/>
    <s v="dollars per planted acre"/>
    <s v="No specific size"/>
    <x v="6"/>
    <s v="United States"/>
    <x v="22"/>
    <n v="701.44"/>
    <x v="4"/>
    <x v="0"/>
  </r>
  <r>
    <s v="Corn"/>
    <x v="3"/>
    <s v="Total, costs listed"/>
    <x v="19"/>
    <s v="dollars per planted acre"/>
    <s v="No specific size"/>
    <x v="6"/>
    <s v="United States"/>
    <x v="23"/>
    <n v="726.89"/>
    <x v="4"/>
    <x v="0"/>
  </r>
  <r>
    <s v="Corn"/>
    <x v="3"/>
    <s v="Total, costs listed"/>
    <x v="19"/>
    <s v="dollars per planted acre"/>
    <s v="No specific size"/>
    <x v="6"/>
    <s v="United States"/>
    <x v="24"/>
    <n v="702.21"/>
    <x v="4"/>
    <x v="0"/>
  </r>
  <r>
    <s v="Corn"/>
    <x v="3"/>
    <s v="Total, costs listed"/>
    <x v="19"/>
    <s v="dollars per planted acre"/>
    <s v="No specific size"/>
    <x v="6"/>
    <s v="United States"/>
    <x v="25"/>
    <n v="722.02"/>
    <x v="5"/>
    <x v="0"/>
  </r>
  <r>
    <s v="Corn"/>
    <x v="3"/>
    <s v="Total, costs listed"/>
    <x v="19"/>
    <s v="dollars per planted acre"/>
    <s v="No specific size"/>
    <x v="6"/>
    <s v="United States"/>
    <x v="26"/>
    <n v="943.25"/>
    <x v="5"/>
    <x v="0"/>
  </r>
  <r>
    <s v="Corn"/>
    <x v="4"/>
    <s v="Value of production less total costs listed"/>
    <x v="20"/>
    <s v="dollars per planted acre"/>
    <s v="No specific size"/>
    <x v="0"/>
    <s v="United States"/>
    <x v="0"/>
    <n v="15.99"/>
    <x v="0"/>
    <x v="0"/>
  </r>
  <r>
    <s v="Corn"/>
    <x v="4"/>
    <s v="Value of production less total costs listed"/>
    <x v="20"/>
    <s v="dollars per planted acre"/>
    <s v="No specific size"/>
    <x v="0"/>
    <s v="United States"/>
    <x v="1"/>
    <n v="-32.36"/>
    <x v="0"/>
    <x v="0"/>
  </r>
  <r>
    <s v="Corn"/>
    <x v="4"/>
    <s v="Value of production less total costs listed"/>
    <x v="20"/>
    <s v="dollars per planted acre"/>
    <s v="No specific size"/>
    <x v="0"/>
    <s v="United States"/>
    <x v="2"/>
    <n v="-99.98"/>
    <x v="0"/>
    <x v="0"/>
  </r>
  <r>
    <s v="Corn"/>
    <x v="4"/>
    <s v="Value of production less total costs listed"/>
    <x v="20"/>
    <s v="dollars per planted acre"/>
    <s v="No specific size"/>
    <x v="0"/>
    <s v="United States"/>
    <x v="3"/>
    <n v="-134.03"/>
    <x v="0"/>
    <x v="0"/>
  </r>
  <r>
    <s v="Corn"/>
    <x v="4"/>
    <s v="Value of production less total costs listed"/>
    <x v="20"/>
    <s v="dollars per planted acre"/>
    <s v="No specific size"/>
    <x v="0"/>
    <s v="United States"/>
    <x v="4"/>
    <n v="-131.65"/>
    <x v="0"/>
    <x v="0"/>
  </r>
  <r>
    <s v="Corn"/>
    <x v="4"/>
    <s v="Value of production less total costs listed"/>
    <x v="20"/>
    <s v="dollars per planted acre"/>
    <s v="No specific size"/>
    <x v="0"/>
    <s v="United States"/>
    <x v="5"/>
    <n v="-81.61"/>
    <x v="1"/>
    <x v="0"/>
  </r>
  <r>
    <s v="Corn"/>
    <x v="4"/>
    <s v="Value of production less total costs listed"/>
    <x v="20"/>
    <s v="dollars per planted acre"/>
    <s v="No specific size"/>
    <x v="0"/>
    <s v="United States"/>
    <x v="6"/>
    <n v="-21.49"/>
    <x v="1"/>
    <x v="0"/>
  </r>
  <r>
    <s v="Corn"/>
    <x v="4"/>
    <s v="Value of production less total costs listed"/>
    <x v="20"/>
    <s v="dollars per planted acre"/>
    <s v="No specific size"/>
    <x v="0"/>
    <s v="United States"/>
    <x v="7"/>
    <n v="-34.79"/>
    <x v="1"/>
    <x v="0"/>
  </r>
  <r>
    <s v="Corn"/>
    <x v="4"/>
    <s v="Value of production less total costs listed"/>
    <x v="20"/>
    <s v="dollars per planted acre"/>
    <s v="No specific size"/>
    <x v="0"/>
    <s v="United States"/>
    <x v="8"/>
    <n v="-15.15"/>
    <x v="1"/>
    <x v="0"/>
  </r>
  <r>
    <s v="Corn"/>
    <x v="4"/>
    <s v="Value of production less total costs listed"/>
    <x v="20"/>
    <s v="dollars per planted acre"/>
    <s v="No specific size"/>
    <x v="0"/>
    <s v="United States"/>
    <x v="9"/>
    <n v="-126.45"/>
    <x v="2"/>
    <x v="0"/>
  </r>
  <r>
    <s v="Corn"/>
    <x v="4"/>
    <s v="Value of production less total costs listed"/>
    <x v="20"/>
    <s v="dollars per planted acre"/>
    <s v="No specific size"/>
    <x v="0"/>
    <s v="United States"/>
    <x v="10"/>
    <n v="-57.87"/>
    <x v="2"/>
    <x v="0"/>
  </r>
  <r>
    <s v="Corn"/>
    <x v="4"/>
    <s v="Value of production less total costs listed"/>
    <x v="20"/>
    <s v="dollars per planted acre"/>
    <s v="No specific size"/>
    <x v="0"/>
    <s v="United States"/>
    <x v="11"/>
    <n v="24.97"/>
    <x v="2"/>
    <x v="0"/>
  </r>
  <r>
    <s v="Corn"/>
    <x v="4"/>
    <s v="Value of production less total costs listed"/>
    <x v="20"/>
    <s v="dollars per planted acre"/>
    <s v="No specific size"/>
    <x v="0"/>
    <s v="United States"/>
    <x v="12"/>
    <n v="99.98"/>
    <x v="2"/>
    <x v="0"/>
  </r>
  <r>
    <s v="Corn"/>
    <x v="4"/>
    <s v="Value of production less total costs listed"/>
    <x v="20"/>
    <s v="dollars per planted acre"/>
    <s v="No specific size"/>
    <x v="0"/>
    <s v="United States"/>
    <x v="13"/>
    <n v="10.52"/>
    <x v="2"/>
    <x v="0"/>
  </r>
  <r>
    <s v="Corn"/>
    <x v="4"/>
    <s v="Value of production less total costs listed"/>
    <x v="20"/>
    <s v="dollars per planted acre"/>
    <s v="No specific size"/>
    <x v="0"/>
    <s v="United States"/>
    <x v="14"/>
    <n v="139.19"/>
    <x v="3"/>
    <x v="0"/>
  </r>
  <r>
    <s v="Corn"/>
    <x v="4"/>
    <s v="Value of production less total costs listed"/>
    <x v="20"/>
    <s v="dollars per planted acre"/>
    <s v="No specific size"/>
    <x v="0"/>
    <s v="United States"/>
    <x v="15"/>
    <n v="224.31"/>
    <x v="3"/>
    <x v="0"/>
  </r>
  <r>
    <s v="Corn"/>
    <x v="4"/>
    <s v="Value of production less total costs listed"/>
    <x v="20"/>
    <s v="dollars per planted acre"/>
    <s v="No specific size"/>
    <x v="0"/>
    <s v="United States"/>
    <x v="16"/>
    <n v="148.97999999999999"/>
    <x v="3"/>
    <x v="0"/>
  </r>
  <r>
    <s v="Corn"/>
    <x v="4"/>
    <s v="Value of production less total costs listed"/>
    <x v="20"/>
    <s v="dollars per planted acre"/>
    <s v="No specific size"/>
    <x v="0"/>
    <s v="United States"/>
    <x v="17"/>
    <n v="44.06"/>
    <x v="3"/>
    <x v="0"/>
  </r>
  <r>
    <s v="Corn"/>
    <x v="4"/>
    <s v="Value of production less total costs listed"/>
    <x v="20"/>
    <s v="dollars per planted acre"/>
    <s v="No specific size"/>
    <x v="0"/>
    <s v="United States"/>
    <x v="18"/>
    <n v="-86.62"/>
    <x v="3"/>
    <x v="0"/>
  </r>
  <r>
    <s v="Corn"/>
    <x v="4"/>
    <s v="Value of production less total costs listed"/>
    <x v="20"/>
    <s v="dollars per planted acre"/>
    <s v="No specific size"/>
    <x v="0"/>
    <s v="United States"/>
    <x v="19"/>
    <n v="-62.73"/>
    <x v="3"/>
    <x v="0"/>
  </r>
  <r>
    <s v="Corn"/>
    <x v="4"/>
    <s v="Value of production less total costs listed"/>
    <x v="20"/>
    <s v="dollars per planted acre"/>
    <s v="No specific size"/>
    <x v="0"/>
    <s v="United States"/>
    <x v="20"/>
    <n v="-74.56"/>
    <x v="4"/>
    <x v="0"/>
  </r>
  <r>
    <s v="Corn"/>
    <x v="4"/>
    <s v="Value of production less total costs listed"/>
    <x v="20"/>
    <s v="dollars per planted acre"/>
    <s v="No specific size"/>
    <x v="0"/>
    <s v="United States"/>
    <x v="21"/>
    <n v="-66.25"/>
    <x v="4"/>
    <x v="0"/>
  </r>
  <r>
    <s v="Corn"/>
    <x v="4"/>
    <s v="Value of production less total costs listed"/>
    <x v="20"/>
    <s v="dollars per planted acre"/>
    <s v="No specific size"/>
    <x v="0"/>
    <s v="United States"/>
    <x v="22"/>
    <n v="-57"/>
    <x v="4"/>
    <x v="0"/>
  </r>
  <r>
    <s v="Corn"/>
    <x v="4"/>
    <s v="Value of production less total costs listed"/>
    <x v="20"/>
    <s v="dollars per planted acre"/>
    <s v="No specific size"/>
    <x v="0"/>
    <s v="United States"/>
    <x v="23"/>
    <n v="-27.29"/>
    <x v="4"/>
    <x v="0"/>
  </r>
  <r>
    <s v="Corn"/>
    <x v="4"/>
    <s v="Value of production less total costs listed"/>
    <x v="20"/>
    <s v="dollars per planted acre"/>
    <s v="No specific size"/>
    <x v="0"/>
    <s v="United States"/>
    <x v="24"/>
    <n v="-33.57"/>
    <x v="4"/>
    <x v="0"/>
  </r>
  <r>
    <s v="Corn"/>
    <x v="4"/>
    <s v="Value of production less total costs listed"/>
    <x v="20"/>
    <s v="dollars per planted acre"/>
    <s v="No specific size"/>
    <x v="0"/>
    <s v="United States"/>
    <x v="25"/>
    <n v="209.37"/>
    <x v="5"/>
    <x v="0"/>
  </r>
  <r>
    <s v="Corn"/>
    <x v="4"/>
    <s v="Value of production less total costs listed"/>
    <x v="20"/>
    <s v="dollars per planted acre"/>
    <s v="No specific size"/>
    <x v="0"/>
    <s v="United States"/>
    <x v="26"/>
    <n v="246.8"/>
    <x v="5"/>
    <x v="0"/>
  </r>
  <r>
    <s v="Corn"/>
    <x v="4"/>
    <s v="Value of production less total costs listed"/>
    <x v="20"/>
    <s v="dollars per planted acre"/>
    <s v="No specific size"/>
    <x v="1"/>
    <s v="United States"/>
    <x v="0"/>
    <n v="24.98"/>
    <x v="0"/>
    <x v="0"/>
  </r>
  <r>
    <s v="Corn"/>
    <x v="4"/>
    <s v="Value of production less total costs listed"/>
    <x v="20"/>
    <s v="dollars per planted acre"/>
    <s v="No specific size"/>
    <x v="1"/>
    <s v="United States"/>
    <x v="1"/>
    <n v="-27.9"/>
    <x v="0"/>
    <x v="0"/>
  </r>
  <r>
    <s v="Corn"/>
    <x v="4"/>
    <s v="Value of production less total costs listed"/>
    <x v="20"/>
    <s v="dollars per planted acre"/>
    <s v="No specific size"/>
    <x v="1"/>
    <s v="United States"/>
    <x v="2"/>
    <n v="-93.77"/>
    <x v="0"/>
    <x v="0"/>
  </r>
  <r>
    <s v="Corn"/>
    <x v="4"/>
    <s v="Value of production less total costs listed"/>
    <x v="20"/>
    <s v="dollars per planted acre"/>
    <s v="No specific size"/>
    <x v="1"/>
    <s v="United States"/>
    <x v="3"/>
    <n v="-134.65"/>
    <x v="0"/>
    <x v="0"/>
  </r>
  <r>
    <s v="Corn"/>
    <x v="4"/>
    <s v="Value of production less total costs listed"/>
    <x v="20"/>
    <s v="dollars per planted acre"/>
    <s v="No specific size"/>
    <x v="1"/>
    <s v="United States"/>
    <x v="4"/>
    <n v="-125.79"/>
    <x v="0"/>
    <x v="0"/>
  </r>
  <r>
    <s v="Corn"/>
    <x v="4"/>
    <s v="Value of production less total costs listed"/>
    <x v="20"/>
    <s v="dollars per planted acre"/>
    <s v="No specific size"/>
    <x v="1"/>
    <s v="United States"/>
    <x v="5"/>
    <n v="-71.760000000000005"/>
    <x v="1"/>
    <x v="0"/>
  </r>
  <r>
    <s v="Corn"/>
    <x v="4"/>
    <s v="Value of production less total costs listed"/>
    <x v="20"/>
    <s v="dollars per planted acre"/>
    <s v="No specific size"/>
    <x v="1"/>
    <s v="United States"/>
    <x v="6"/>
    <n v="-3.59"/>
    <x v="1"/>
    <x v="0"/>
  </r>
  <r>
    <s v="Corn"/>
    <x v="4"/>
    <s v="Value of production less total costs listed"/>
    <x v="20"/>
    <s v="dollars per planted acre"/>
    <s v="No specific size"/>
    <x v="1"/>
    <s v="United States"/>
    <x v="7"/>
    <n v="-19.63"/>
    <x v="1"/>
    <x v="0"/>
  </r>
  <r>
    <s v="Corn"/>
    <x v="4"/>
    <s v="Value of production less total costs listed"/>
    <x v="20"/>
    <s v="dollars per planted acre"/>
    <s v="No specific size"/>
    <x v="1"/>
    <s v="United States"/>
    <x v="8"/>
    <n v="-0.56000000000000005"/>
    <x v="1"/>
    <x v="0"/>
  </r>
  <r>
    <s v="Corn"/>
    <x v="4"/>
    <s v="Value of production less total costs listed"/>
    <x v="20"/>
    <s v="dollars per planted acre"/>
    <s v="No specific size"/>
    <x v="1"/>
    <s v="United States"/>
    <x v="9"/>
    <n v="-120.63"/>
    <x v="2"/>
    <x v="0"/>
  </r>
  <r>
    <s v="Corn"/>
    <x v="4"/>
    <s v="Value of production less total costs listed"/>
    <x v="20"/>
    <s v="dollars per planted acre"/>
    <s v="No specific size"/>
    <x v="1"/>
    <s v="United States"/>
    <x v="10"/>
    <n v="-31.06"/>
    <x v="2"/>
    <x v="0"/>
  </r>
  <r>
    <s v="Corn"/>
    <x v="4"/>
    <s v="Value of production less total costs listed"/>
    <x v="20"/>
    <s v="dollars per planted acre"/>
    <s v="No specific size"/>
    <x v="1"/>
    <s v="United States"/>
    <x v="11"/>
    <n v="56.59"/>
    <x v="2"/>
    <x v="0"/>
  </r>
  <r>
    <s v="Corn"/>
    <x v="4"/>
    <s v="Value of production less total costs listed"/>
    <x v="20"/>
    <s v="dollars per planted acre"/>
    <s v="No specific size"/>
    <x v="1"/>
    <s v="United States"/>
    <x v="12"/>
    <n v="151.57"/>
    <x v="2"/>
    <x v="0"/>
  </r>
  <r>
    <s v="Corn"/>
    <x v="4"/>
    <s v="Value of production less total costs listed"/>
    <x v="20"/>
    <s v="dollars per planted acre"/>
    <s v="No specific size"/>
    <x v="1"/>
    <s v="United States"/>
    <x v="13"/>
    <n v="46.39"/>
    <x v="2"/>
    <x v="0"/>
  </r>
  <r>
    <s v="Corn"/>
    <x v="4"/>
    <s v="Value of production less total costs listed"/>
    <x v="20"/>
    <s v="dollars per planted acre"/>
    <s v="No specific size"/>
    <x v="1"/>
    <s v="United States"/>
    <x v="14"/>
    <n v="151.43"/>
    <x v="3"/>
    <x v="0"/>
  </r>
  <r>
    <s v="Corn"/>
    <x v="4"/>
    <s v="Value of production less total costs listed"/>
    <x v="20"/>
    <s v="dollars per planted acre"/>
    <s v="No specific size"/>
    <x v="1"/>
    <s v="United States"/>
    <x v="15"/>
    <n v="246.02"/>
    <x v="3"/>
    <x v="0"/>
  </r>
  <r>
    <s v="Corn"/>
    <x v="4"/>
    <s v="Value of production less total costs listed"/>
    <x v="20"/>
    <s v="dollars per planted acre"/>
    <s v="No specific size"/>
    <x v="1"/>
    <s v="United States"/>
    <x v="16"/>
    <n v="129.34"/>
    <x v="3"/>
    <x v="0"/>
  </r>
  <r>
    <s v="Corn"/>
    <x v="4"/>
    <s v="Value of production less total costs listed"/>
    <x v="20"/>
    <s v="dollars per planted acre"/>
    <s v="No specific size"/>
    <x v="1"/>
    <s v="United States"/>
    <x v="17"/>
    <n v="48.84"/>
    <x v="3"/>
    <x v="0"/>
  </r>
  <r>
    <s v="Corn"/>
    <x v="4"/>
    <s v="Value of production less total costs listed"/>
    <x v="20"/>
    <s v="dollars per planted acre"/>
    <s v="No specific size"/>
    <x v="1"/>
    <s v="United States"/>
    <x v="18"/>
    <n v="-92.71"/>
    <x v="3"/>
    <x v="0"/>
  </r>
  <r>
    <s v="Corn"/>
    <x v="4"/>
    <s v="Value of production less total costs listed"/>
    <x v="20"/>
    <s v="dollars per planted acre"/>
    <s v="No specific size"/>
    <x v="1"/>
    <s v="United States"/>
    <x v="19"/>
    <n v="-74.739999999999995"/>
    <x v="3"/>
    <x v="0"/>
  </r>
  <r>
    <s v="Corn"/>
    <x v="4"/>
    <s v="Value of production less total costs listed"/>
    <x v="20"/>
    <s v="dollars per planted acre"/>
    <s v="No specific size"/>
    <x v="1"/>
    <s v="United States"/>
    <x v="20"/>
    <n v="-65.05"/>
    <x v="4"/>
    <x v="0"/>
  </r>
  <r>
    <s v="Corn"/>
    <x v="4"/>
    <s v="Value of production less total costs listed"/>
    <x v="20"/>
    <s v="dollars per planted acre"/>
    <s v="No specific size"/>
    <x v="1"/>
    <s v="United States"/>
    <x v="21"/>
    <n v="-51.91"/>
    <x v="4"/>
    <x v="0"/>
  </r>
  <r>
    <s v="Corn"/>
    <x v="4"/>
    <s v="Value of production less total costs listed"/>
    <x v="20"/>
    <s v="dollars per planted acre"/>
    <s v="No specific size"/>
    <x v="1"/>
    <s v="United States"/>
    <x v="22"/>
    <n v="-40.28"/>
    <x v="4"/>
    <x v="0"/>
  </r>
  <r>
    <s v="Corn"/>
    <x v="4"/>
    <s v="Value of production less total costs listed"/>
    <x v="20"/>
    <s v="dollars per planted acre"/>
    <s v="No specific size"/>
    <x v="1"/>
    <s v="United States"/>
    <x v="23"/>
    <n v="-9.3800000000000008"/>
    <x v="4"/>
    <x v="0"/>
  </r>
  <r>
    <s v="Corn"/>
    <x v="4"/>
    <s v="Value of production less total costs listed"/>
    <x v="20"/>
    <s v="dollars per planted acre"/>
    <s v="No specific size"/>
    <x v="1"/>
    <s v="United States"/>
    <x v="24"/>
    <n v="-22.88"/>
    <x v="4"/>
    <x v="0"/>
  </r>
  <r>
    <s v="Corn"/>
    <x v="4"/>
    <s v="Value of production less total costs listed"/>
    <x v="20"/>
    <s v="dollars per planted acre"/>
    <s v="No specific size"/>
    <x v="1"/>
    <s v="United States"/>
    <x v="25"/>
    <n v="226.59"/>
    <x v="5"/>
    <x v="0"/>
  </r>
  <r>
    <s v="Corn"/>
    <x v="4"/>
    <s v="Value of production less total costs listed"/>
    <x v="20"/>
    <s v="dollars per planted acre"/>
    <s v="No specific size"/>
    <x v="1"/>
    <s v="United States"/>
    <x v="26"/>
    <n v="323.06"/>
    <x v="5"/>
    <x v="0"/>
  </r>
  <r>
    <s v="Corn"/>
    <x v="4"/>
    <s v="Value of production less total costs listed"/>
    <x v="20"/>
    <s v="dollars per planted acre"/>
    <s v="No specific size"/>
    <x v="2"/>
    <s v="United States"/>
    <x v="0"/>
    <n v="-18.79"/>
    <x v="0"/>
    <x v="0"/>
  </r>
  <r>
    <s v="Corn"/>
    <x v="4"/>
    <s v="Value of production less total costs listed"/>
    <x v="20"/>
    <s v="dollars per planted acre"/>
    <s v="No specific size"/>
    <x v="2"/>
    <s v="United States"/>
    <x v="1"/>
    <n v="-24.14"/>
    <x v="0"/>
    <x v="0"/>
  </r>
  <r>
    <s v="Corn"/>
    <x v="4"/>
    <s v="Value of production less total costs listed"/>
    <x v="20"/>
    <s v="dollars per planted acre"/>
    <s v="No specific size"/>
    <x v="2"/>
    <s v="United States"/>
    <x v="2"/>
    <n v="-90.13"/>
    <x v="0"/>
    <x v="0"/>
  </r>
  <r>
    <s v="Corn"/>
    <x v="4"/>
    <s v="Value of production less total costs listed"/>
    <x v="20"/>
    <s v="dollars per planted acre"/>
    <s v="No specific size"/>
    <x v="2"/>
    <s v="United States"/>
    <x v="3"/>
    <n v="-122.91"/>
    <x v="0"/>
    <x v="0"/>
  </r>
  <r>
    <s v="Corn"/>
    <x v="4"/>
    <s v="Value of production less total costs listed"/>
    <x v="20"/>
    <s v="dollars per planted acre"/>
    <s v="No specific size"/>
    <x v="2"/>
    <s v="United States"/>
    <x v="4"/>
    <n v="-118.95"/>
    <x v="0"/>
    <x v="0"/>
  </r>
  <r>
    <s v="Corn"/>
    <x v="4"/>
    <s v="Value of production less total costs listed"/>
    <x v="20"/>
    <s v="dollars per planted acre"/>
    <s v="No specific size"/>
    <x v="2"/>
    <s v="United States"/>
    <x v="5"/>
    <n v="-128.79"/>
    <x v="1"/>
    <x v="0"/>
  </r>
  <r>
    <s v="Corn"/>
    <x v="4"/>
    <s v="Value of production less total costs listed"/>
    <x v="20"/>
    <s v="dollars per planted acre"/>
    <s v="No specific size"/>
    <x v="2"/>
    <s v="United States"/>
    <x v="6"/>
    <n v="-42.19"/>
    <x v="1"/>
    <x v="0"/>
  </r>
  <r>
    <s v="Corn"/>
    <x v="4"/>
    <s v="Value of production less total costs listed"/>
    <x v="20"/>
    <s v="dollars per planted acre"/>
    <s v="No specific size"/>
    <x v="2"/>
    <s v="United States"/>
    <x v="7"/>
    <n v="-58.45"/>
    <x v="1"/>
    <x v="0"/>
  </r>
  <r>
    <s v="Corn"/>
    <x v="4"/>
    <s v="Value of production less total costs listed"/>
    <x v="20"/>
    <s v="dollars per planted acre"/>
    <s v="No specific size"/>
    <x v="2"/>
    <s v="United States"/>
    <x v="8"/>
    <n v="-61.63"/>
    <x v="1"/>
    <x v="0"/>
  </r>
  <r>
    <s v="Corn"/>
    <x v="4"/>
    <s v="Value of production less total costs listed"/>
    <x v="20"/>
    <s v="dollars per planted acre"/>
    <s v="No specific size"/>
    <x v="2"/>
    <s v="United States"/>
    <x v="9"/>
    <n v="-131.94"/>
    <x v="2"/>
    <x v="0"/>
  </r>
  <r>
    <s v="Corn"/>
    <x v="4"/>
    <s v="Value of production less total costs listed"/>
    <x v="20"/>
    <s v="dollars per planted acre"/>
    <s v="No specific size"/>
    <x v="2"/>
    <s v="United States"/>
    <x v="10"/>
    <n v="-149.65"/>
    <x v="2"/>
    <x v="0"/>
  </r>
  <r>
    <s v="Corn"/>
    <x v="4"/>
    <s v="Value of production less total costs listed"/>
    <x v="20"/>
    <s v="dollars per planted acre"/>
    <s v="No specific size"/>
    <x v="2"/>
    <s v="United States"/>
    <x v="11"/>
    <n v="-102.12"/>
    <x v="2"/>
    <x v="0"/>
  </r>
  <r>
    <s v="Corn"/>
    <x v="4"/>
    <s v="Value of production less total costs listed"/>
    <x v="20"/>
    <s v="dollars per planted acre"/>
    <s v="No specific size"/>
    <x v="2"/>
    <s v="United States"/>
    <x v="12"/>
    <n v="-70.84"/>
    <x v="2"/>
    <x v="0"/>
  </r>
  <r>
    <s v="Corn"/>
    <x v="4"/>
    <s v="Value of production less total costs listed"/>
    <x v="20"/>
    <s v="dollars per planted acre"/>
    <s v="No specific size"/>
    <x v="2"/>
    <s v="United States"/>
    <x v="13"/>
    <n v="-121.16"/>
    <x v="2"/>
    <x v="0"/>
  </r>
  <r>
    <s v="Corn"/>
    <x v="4"/>
    <s v="Value of production less total costs listed"/>
    <x v="20"/>
    <s v="dollars per planted acre"/>
    <s v="No specific size"/>
    <x v="2"/>
    <s v="United States"/>
    <x v="14"/>
    <n v="183.62"/>
    <x v="3"/>
    <x v="0"/>
  </r>
  <r>
    <s v="Corn"/>
    <x v="4"/>
    <s v="Value of production less total costs listed"/>
    <x v="20"/>
    <s v="dollars per planted acre"/>
    <s v="No specific size"/>
    <x v="2"/>
    <s v="United States"/>
    <x v="15"/>
    <n v="295.10000000000002"/>
    <x v="3"/>
    <x v="0"/>
  </r>
  <r>
    <s v="Corn"/>
    <x v="4"/>
    <s v="Value of production less total costs listed"/>
    <x v="20"/>
    <s v="dollars per planted acre"/>
    <s v="No specific size"/>
    <x v="2"/>
    <s v="United States"/>
    <x v="16"/>
    <n v="271.23"/>
    <x v="3"/>
    <x v="0"/>
  </r>
  <r>
    <s v="Corn"/>
    <x v="4"/>
    <s v="Value of production less total costs listed"/>
    <x v="20"/>
    <s v="dollars per planted acre"/>
    <s v="No specific size"/>
    <x v="2"/>
    <s v="United States"/>
    <x v="17"/>
    <n v="49.5"/>
    <x v="3"/>
    <x v="0"/>
  </r>
  <r>
    <s v="Corn"/>
    <x v="4"/>
    <s v="Value of production less total costs listed"/>
    <x v="20"/>
    <s v="dollars per planted acre"/>
    <s v="No specific size"/>
    <x v="2"/>
    <s v="United States"/>
    <x v="18"/>
    <n v="-71.36"/>
    <x v="3"/>
    <x v="0"/>
  </r>
  <r>
    <s v="Corn"/>
    <x v="4"/>
    <s v="Value of production less total costs listed"/>
    <x v="20"/>
    <s v="dollars per planted acre"/>
    <s v="No specific size"/>
    <x v="2"/>
    <s v="United States"/>
    <x v="19"/>
    <n v="-39.299999999999997"/>
    <x v="3"/>
    <x v="0"/>
  </r>
  <r>
    <s v="Corn"/>
    <x v="4"/>
    <s v="Value of production less total costs listed"/>
    <x v="20"/>
    <s v="dollars per planted acre"/>
    <s v="No specific size"/>
    <x v="2"/>
    <s v="United States"/>
    <x v="20"/>
    <n v="-70.650000000000006"/>
    <x v="4"/>
    <x v="0"/>
  </r>
  <r>
    <s v="Corn"/>
    <x v="4"/>
    <s v="Value of production less total costs listed"/>
    <x v="20"/>
    <s v="dollars per planted acre"/>
    <s v="No specific size"/>
    <x v="2"/>
    <s v="United States"/>
    <x v="21"/>
    <n v="-36.83"/>
    <x v="4"/>
    <x v="0"/>
  </r>
  <r>
    <s v="Corn"/>
    <x v="4"/>
    <s v="Value of production less total costs listed"/>
    <x v="20"/>
    <s v="dollars per planted acre"/>
    <s v="No specific size"/>
    <x v="2"/>
    <s v="United States"/>
    <x v="22"/>
    <n v="-40.04"/>
    <x v="4"/>
    <x v="0"/>
  </r>
  <r>
    <s v="Corn"/>
    <x v="4"/>
    <s v="Value of production less total costs listed"/>
    <x v="20"/>
    <s v="dollars per planted acre"/>
    <s v="No specific size"/>
    <x v="2"/>
    <s v="United States"/>
    <x v="23"/>
    <n v="-5.52"/>
    <x v="4"/>
    <x v="0"/>
  </r>
  <r>
    <s v="Corn"/>
    <x v="4"/>
    <s v="Value of production less total costs listed"/>
    <x v="20"/>
    <s v="dollars per planted acre"/>
    <s v="No specific size"/>
    <x v="2"/>
    <s v="United States"/>
    <x v="24"/>
    <n v="-19.079999999999998"/>
    <x v="4"/>
    <x v="0"/>
  </r>
  <r>
    <s v="Corn"/>
    <x v="4"/>
    <s v="Value of production less total costs listed"/>
    <x v="20"/>
    <s v="dollars per planted acre"/>
    <s v="No specific size"/>
    <x v="2"/>
    <s v="United States"/>
    <x v="25"/>
    <n v="211.72"/>
    <x v="5"/>
    <x v="0"/>
  </r>
  <r>
    <s v="Corn"/>
    <x v="4"/>
    <s v="Value of production less total costs listed"/>
    <x v="20"/>
    <s v="dollars per planted acre"/>
    <s v="No specific size"/>
    <x v="2"/>
    <s v="United States"/>
    <x v="26"/>
    <n v="157.76"/>
    <x v="5"/>
    <x v="0"/>
  </r>
  <r>
    <s v="Corn"/>
    <x v="4"/>
    <s v="Value of production less total costs listed"/>
    <x v="20"/>
    <s v="dollars per planted acre"/>
    <s v="No specific size"/>
    <x v="3"/>
    <s v="United States"/>
    <x v="0"/>
    <n v="-11.26"/>
    <x v="0"/>
    <x v="0"/>
  </r>
  <r>
    <s v="Corn"/>
    <x v="4"/>
    <s v="Value of production less total costs listed"/>
    <x v="20"/>
    <s v="dollars per planted acre"/>
    <s v="No specific size"/>
    <x v="3"/>
    <s v="United States"/>
    <x v="1"/>
    <n v="-56.46"/>
    <x v="0"/>
    <x v="0"/>
  </r>
  <r>
    <s v="Corn"/>
    <x v="4"/>
    <s v="Value of production less total costs listed"/>
    <x v="20"/>
    <s v="dollars per planted acre"/>
    <s v="No specific size"/>
    <x v="3"/>
    <s v="United States"/>
    <x v="2"/>
    <n v="-91.17"/>
    <x v="0"/>
    <x v="0"/>
  </r>
  <r>
    <s v="Corn"/>
    <x v="4"/>
    <s v="Value of production less total costs listed"/>
    <x v="20"/>
    <s v="dollars per planted acre"/>
    <s v="No specific size"/>
    <x v="3"/>
    <s v="United States"/>
    <x v="3"/>
    <n v="-127.8"/>
    <x v="0"/>
    <x v="0"/>
  </r>
  <r>
    <s v="Corn"/>
    <x v="4"/>
    <s v="Value of production less total costs listed"/>
    <x v="20"/>
    <s v="dollars per planted acre"/>
    <s v="No specific size"/>
    <x v="3"/>
    <s v="United States"/>
    <x v="4"/>
    <n v="-128.4"/>
    <x v="0"/>
    <x v="0"/>
  </r>
  <r>
    <s v="Corn"/>
    <x v="4"/>
    <s v="Value of production less total costs listed"/>
    <x v="20"/>
    <s v="dollars per planted acre"/>
    <s v="No specific size"/>
    <x v="3"/>
    <s v="United States"/>
    <x v="5"/>
    <n v="-88.58"/>
    <x v="1"/>
    <x v="0"/>
  </r>
  <r>
    <s v="Corn"/>
    <x v="4"/>
    <s v="Value of production less total costs listed"/>
    <x v="20"/>
    <s v="dollars per planted acre"/>
    <s v="No specific size"/>
    <x v="3"/>
    <s v="United States"/>
    <x v="6"/>
    <n v="-47"/>
    <x v="1"/>
    <x v="0"/>
  </r>
  <r>
    <s v="Corn"/>
    <x v="4"/>
    <s v="Value of production less total costs listed"/>
    <x v="20"/>
    <s v="dollars per planted acre"/>
    <s v="No specific size"/>
    <x v="3"/>
    <s v="United States"/>
    <x v="7"/>
    <n v="-60.6"/>
    <x v="1"/>
    <x v="0"/>
  </r>
  <r>
    <s v="Corn"/>
    <x v="4"/>
    <s v="Value of production less total costs listed"/>
    <x v="20"/>
    <s v="dollars per planted acre"/>
    <s v="No specific size"/>
    <x v="3"/>
    <s v="United States"/>
    <x v="8"/>
    <n v="-61.45"/>
    <x v="1"/>
    <x v="0"/>
  </r>
  <r>
    <s v="Corn"/>
    <x v="4"/>
    <s v="Value of production less total costs listed"/>
    <x v="20"/>
    <s v="dollars per planted acre"/>
    <s v="No specific size"/>
    <x v="3"/>
    <s v="United States"/>
    <x v="9"/>
    <n v="-95.89"/>
    <x v="2"/>
    <x v="0"/>
  </r>
  <r>
    <s v="Corn"/>
    <x v="4"/>
    <s v="Value of production less total costs listed"/>
    <x v="20"/>
    <s v="dollars per planted acre"/>
    <s v="No specific size"/>
    <x v="3"/>
    <s v="United States"/>
    <x v="10"/>
    <n v="-36.32"/>
    <x v="2"/>
    <x v="0"/>
  </r>
  <r>
    <s v="Corn"/>
    <x v="4"/>
    <s v="Value of production less total costs listed"/>
    <x v="20"/>
    <s v="dollars per planted acre"/>
    <s v="No specific size"/>
    <x v="3"/>
    <s v="United States"/>
    <x v="11"/>
    <n v="35.64"/>
    <x v="2"/>
    <x v="0"/>
  </r>
  <r>
    <s v="Corn"/>
    <x v="4"/>
    <s v="Value of production less total costs listed"/>
    <x v="20"/>
    <s v="dollars per planted acre"/>
    <s v="No specific size"/>
    <x v="3"/>
    <s v="United States"/>
    <x v="12"/>
    <n v="127.74"/>
    <x v="2"/>
    <x v="0"/>
  </r>
  <r>
    <s v="Corn"/>
    <x v="4"/>
    <s v="Value of production less total costs listed"/>
    <x v="20"/>
    <s v="dollars per planted acre"/>
    <s v="No specific size"/>
    <x v="3"/>
    <s v="United States"/>
    <x v="13"/>
    <n v="23.34"/>
    <x v="2"/>
    <x v="0"/>
  </r>
  <r>
    <s v="Corn"/>
    <x v="4"/>
    <s v="Value of production less total costs listed"/>
    <x v="20"/>
    <s v="dollars per planted acre"/>
    <s v="No specific size"/>
    <x v="3"/>
    <s v="United States"/>
    <x v="14"/>
    <n v="83.71"/>
    <x v="3"/>
    <x v="0"/>
  </r>
  <r>
    <s v="Corn"/>
    <x v="4"/>
    <s v="Value of production less total costs listed"/>
    <x v="20"/>
    <s v="dollars per planted acre"/>
    <s v="No specific size"/>
    <x v="3"/>
    <s v="United States"/>
    <x v="15"/>
    <n v="112.21"/>
    <x v="3"/>
    <x v="0"/>
  </r>
  <r>
    <s v="Corn"/>
    <x v="4"/>
    <s v="Value of production less total costs listed"/>
    <x v="20"/>
    <s v="dollars per planted acre"/>
    <s v="No specific size"/>
    <x v="3"/>
    <s v="United States"/>
    <x v="16"/>
    <n v="129.32"/>
    <x v="3"/>
    <x v="0"/>
  </r>
  <r>
    <s v="Corn"/>
    <x v="4"/>
    <s v="Value of production less total costs listed"/>
    <x v="20"/>
    <s v="dollars per planted acre"/>
    <s v="No specific size"/>
    <x v="3"/>
    <s v="United States"/>
    <x v="17"/>
    <n v="-76.42"/>
    <x v="3"/>
    <x v="0"/>
  </r>
  <r>
    <s v="Corn"/>
    <x v="4"/>
    <s v="Value of production less total costs listed"/>
    <x v="20"/>
    <s v="dollars per planted acre"/>
    <s v="No specific size"/>
    <x v="3"/>
    <s v="United States"/>
    <x v="18"/>
    <n v="-185.47"/>
    <x v="3"/>
    <x v="0"/>
  </r>
  <r>
    <s v="Corn"/>
    <x v="4"/>
    <s v="Value of production less total costs listed"/>
    <x v="20"/>
    <s v="dollars per planted acre"/>
    <s v="No specific size"/>
    <x v="3"/>
    <s v="United States"/>
    <x v="19"/>
    <n v="-112.82"/>
    <x v="3"/>
    <x v="0"/>
  </r>
  <r>
    <s v="Corn"/>
    <x v="4"/>
    <s v="Value of production less total costs listed"/>
    <x v="20"/>
    <s v="dollars per planted acre"/>
    <s v="No specific size"/>
    <x v="3"/>
    <s v="United States"/>
    <x v="20"/>
    <n v="-62.31"/>
    <x v="4"/>
    <x v="0"/>
  </r>
  <r>
    <s v="Corn"/>
    <x v="4"/>
    <s v="Value of production less total costs listed"/>
    <x v="20"/>
    <s v="dollars per planted acre"/>
    <s v="No specific size"/>
    <x v="3"/>
    <s v="United States"/>
    <x v="21"/>
    <n v="-112.69"/>
    <x v="4"/>
    <x v="0"/>
  </r>
  <r>
    <s v="Corn"/>
    <x v="4"/>
    <s v="Value of production less total costs listed"/>
    <x v="20"/>
    <s v="dollars per planted acre"/>
    <s v="No specific size"/>
    <x v="3"/>
    <s v="United States"/>
    <x v="22"/>
    <n v="-48.6"/>
    <x v="4"/>
    <x v="0"/>
  </r>
  <r>
    <s v="Corn"/>
    <x v="4"/>
    <s v="Value of production less total costs listed"/>
    <x v="20"/>
    <s v="dollars per planted acre"/>
    <s v="No specific size"/>
    <x v="3"/>
    <s v="United States"/>
    <x v="23"/>
    <n v="-60.89"/>
    <x v="4"/>
    <x v="0"/>
  </r>
  <r>
    <s v="Corn"/>
    <x v="4"/>
    <s v="Value of production less total costs listed"/>
    <x v="20"/>
    <s v="dollars per planted acre"/>
    <s v="No specific size"/>
    <x v="3"/>
    <s v="United States"/>
    <x v="24"/>
    <n v="-44.31"/>
    <x v="4"/>
    <x v="0"/>
  </r>
  <r>
    <s v="Corn"/>
    <x v="4"/>
    <s v="Value of production less total costs listed"/>
    <x v="20"/>
    <s v="dollars per planted acre"/>
    <s v="No specific size"/>
    <x v="3"/>
    <s v="United States"/>
    <x v="25"/>
    <n v="140.12"/>
    <x v="5"/>
    <x v="0"/>
  </r>
  <r>
    <s v="Corn"/>
    <x v="4"/>
    <s v="Value of production less total costs listed"/>
    <x v="20"/>
    <s v="dollars per planted acre"/>
    <s v="No specific size"/>
    <x v="3"/>
    <s v="United States"/>
    <x v="26"/>
    <n v="249.21"/>
    <x v="5"/>
    <x v="0"/>
  </r>
  <r>
    <s v="Corn"/>
    <x v="4"/>
    <s v="Value of production less total costs listed"/>
    <x v="20"/>
    <s v="dollars per planted acre"/>
    <s v="No specific size"/>
    <x v="4"/>
    <s v="United States"/>
    <x v="0"/>
    <n v="39.36"/>
    <x v="0"/>
    <x v="0"/>
  </r>
  <r>
    <s v="Corn"/>
    <x v="4"/>
    <s v="Value of production less total costs listed"/>
    <x v="20"/>
    <s v="dollars per planted acre"/>
    <s v="No specific size"/>
    <x v="4"/>
    <s v="United States"/>
    <x v="1"/>
    <n v="-42.45"/>
    <x v="0"/>
    <x v="0"/>
  </r>
  <r>
    <s v="Corn"/>
    <x v="4"/>
    <s v="Value of production less total costs listed"/>
    <x v="20"/>
    <s v="dollars per planted acre"/>
    <s v="No specific size"/>
    <x v="4"/>
    <s v="United States"/>
    <x v="2"/>
    <n v="-118.19"/>
    <x v="0"/>
    <x v="0"/>
  </r>
  <r>
    <s v="Corn"/>
    <x v="4"/>
    <s v="Value of production less total costs listed"/>
    <x v="20"/>
    <s v="dollars per planted acre"/>
    <s v="No specific size"/>
    <x v="4"/>
    <s v="United States"/>
    <x v="3"/>
    <n v="-142.27000000000001"/>
    <x v="0"/>
    <x v="0"/>
  </r>
  <r>
    <s v="Corn"/>
    <x v="4"/>
    <s v="Value of production less total costs listed"/>
    <x v="20"/>
    <s v="dollars per planted acre"/>
    <s v="No specific size"/>
    <x v="4"/>
    <s v="United States"/>
    <x v="4"/>
    <n v="-163.65"/>
    <x v="0"/>
    <x v="0"/>
  </r>
  <r>
    <s v="Corn"/>
    <x v="4"/>
    <s v="Value of production less total costs listed"/>
    <x v="20"/>
    <s v="dollars per planted acre"/>
    <s v="No specific size"/>
    <x v="4"/>
    <s v="United States"/>
    <x v="5"/>
    <n v="-92.77"/>
    <x v="1"/>
    <x v="0"/>
  </r>
  <r>
    <s v="Corn"/>
    <x v="4"/>
    <s v="Value of production less total costs listed"/>
    <x v="20"/>
    <s v="dollars per planted acre"/>
    <s v="No specific size"/>
    <x v="4"/>
    <s v="United States"/>
    <x v="6"/>
    <n v="-64.42"/>
    <x v="1"/>
    <x v="0"/>
  </r>
  <r>
    <s v="Corn"/>
    <x v="4"/>
    <s v="Value of production less total costs listed"/>
    <x v="20"/>
    <s v="dollars per planted acre"/>
    <s v="No specific size"/>
    <x v="4"/>
    <s v="United States"/>
    <x v="7"/>
    <n v="-70.069999999999993"/>
    <x v="1"/>
    <x v="0"/>
  </r>
  <r>
    <s v="Corn"/>
    <x v="4"/>
    <s v="Value of production less total costs listed"/>
    <x v="20"/>
    <s v="dollars per planted acre"/>
    <s v="No specific size"/>
    <x v="4"/>
    <s v="United States"/>
    <x v="8"/>
    <n v="-29.09"/>
    <x v="1"/>
    <x v="0"/>
  </r>
  <r>
    <s v="Corn"/>
    <x v="4"/>
    <s v="Value of production less total costs listed"/>
    <x v="20"/>
    <s v="dollars per planted acre"/>
    <s v="No specific size"/>
    <x v="4"/>
    <s v="United States"/>
    <x v="9"/>
    <n v="-171.93"/>
    <x v="2"/>
    <x v="0"/>
  </r>
  <r>
    <s v="Corn"/>
    <x v="4"/>
    <s v="Value of production less total costs listed"/>
    <x v="20"/>
    <s v="dollars per planted acre"/>
    <s v="No specific size"/>
    <x v="4"/>
    <s v="United States"/>
    <x v="10"/>
    <n v="-114.65"/>
    <x v="2"/>
    <x v="0"/>
  </r>
  <r>
    <s v="Corn"/>
    <x v="4"/>
    <s v="Value of production less total costs listed"/>
    <x v="20"/>
    <s v="dollars per planted acre"/>
    <s v="No specific size"/>
    <x v="4"/>
    <s v="United States"/>
    <x v="11"/>
    <n v="25.11"/>
    <x v="2"/>
    <x v="0"/>
  </r>
  <r>
    <s v="Corn"/>
    <x v="4"/>
    <s v="Value of production less total costs listed"/>
    <x v="20"/>
    <s v="dollars per planted acre"/>
    <s v="No specific size"/>
    <x v="4"/>
    <s v="United States"/>
    <x v="12"/>
    <n v="91.97"/>
    <x v="2"/>
    <x v="0"/>
  </r>
  <r>
    <s v="Corn"/>
    <x v="4"/>
    <s v="Value of production less total costs listed"/>
    <x v="20"/>
    <s v="dollars per planted acre"/>
    <s v="No specific size"/>
    <x v="4"/>
    <s v="United States"/>
    <x v="13"/>
    <n v="-1.04"/>
    <x v="2"/>
    <x v="0"/>
  </r>
  <r>
    <s v="Corn"/>
    <x v="4"/>
    <s v="Value of production less total costs listed"/>
    <x v="20"/>
    <s v="dollars per planted acre"/>
    <s v="No specific size"/>
    <x v="4"/>
    <s v="United States"/>
    <x v="14"/>
    <n v="105.63"/>
    <x v="3"/>
    <x v="0"/>
  </r>
  <r>
    <s v="Corn"/>
    <x v="4"/>
    <s v="Value of production less total costs listed"/>
    <x v="20"/>
    <s v="dollars per planted acre"/>
    <s v="No specific size"/>
    <x v="4"/>
    <s v="United States"/>
    <x v="15"/>
    <n v="142.35"/>
    <x v="3"/>
    <x v="0"/>
  </r>
  <r>
    <s v="Corn"/>
    <x v="4"/>
    <s v="Value of production less total costs listed"/>
    <x v="20"/>
    <s v="dollars per planted acre"/>
    <s v="No specific size"/>
    <x v="4"/>
    <s v="United States"/>
    <x v="16"/>
    <n v="163.63999999999999"/>
    <x v="3"/>
    <x v="0"/>
  </r>
  <r>
    <s v="Corn"/>
    <x v="4"/>
    <s v="Value of production less total costs listed"/>
    <x v="20"/>
    <s v="dollars per planted acre"/>
    <s v="No specific size"/>
    <x v="4"/>
    <s v="United States"/>
    <x v="17"/>
    <n v="67.400000000000006"/>
    <x v="3"/>
    <x v="0"/>
  </r>
  <r>
    <s v="Corn"/>
    <x v="4"/>
    <s v="Value of production less total costs listed"/>
    <x v="20"/>
    <s v="dollars per planted acre"/>
    <s v="No specific size"/>
    <x v="4"/>
    <s v="United States"/>
    <x v="18"/>
    <n v="-24.71"/>
    <x v="3"/>
    <x v="0"/>
  </r>
  <r>
    <s v="Corn"/>
    <x v="4"/>
    <s v="Value of production less total costs listed"/>
    <x v="20"/>
    <s v="dollars per planted acre"/>
    <s v="No specific size"/>
    <x v="4"/>
    <s v="United States"/>
    <x v="19"/>
    <n v="-0.46"/>
    <x v="3"/>
    <x v="0"/>
  </r>
  <r>
    <s v="Corn"/>
    <x v="4"/>
    <s v="Value of production less total costs listed"/>
    <x v="20"/>
    <s v="dollars per planted acre"/>
    <s v="No specific size"/>
    <x v="4"/>
    <s v="United States"/>
    <x v="20"/>
    <n v="-127.95"/>
    <x v="4"/>
    <x v="0"/>
  </r>
  <r>
    <s v="Corn"/>
    <x v="4"/>
    <s v="Value of production less total costs listed"/>
    <x v="20"/>
    <s v="dollars per planted acre"/>
    <s v="No specific size"/>
    <x v="4"/>
    <s v="United States"/>
    <x v="21"/>
    <n v="-117.01"/>
    <x v="4"/>
    <x v="0"/>
  </r>
  <r>
    <s v="Corn"/>
    <x v="4"/>
    <s v="Value of production less total costs listed"/>
    <x v="20"/>
    <s v="dollars per planted acre"/>
    <s v="No specific size"/>
    <x v="4"/>
    <s v="United States"/>
    <x v="22"/>
    <n v="-125.48"/>
    <x v="4"/>
    <x v="0"/>
  </r>
  <r>
    <s v="Corn"/>
    <x v="4"/>
    <s v="Value of production less total costs listed"/>
    <x v="20"/>
    <s v="dollars per planted acre"/>
    <s v="No specific size"/>
    <x v="4"/>
    <s v="United States"/>
    <x v="23"/>
    <n v="-74.7"/>
    <x v="4"/>
    <x v="0"/>
  </r>
  <r>
    <s v="Corn"/>
    <x v="4"/>
    <s v="Value of production less total costs listed"/>
    <x v="20"/>
    <s v="dollars per planted acre"/>
    <s v="No specific size"/>
    <x v="4"/>
    <s v="United States"/>
    <x v="24"/>
    <n v="-87.28"/>
    <x v="4"/>
    <x v="0"/>
  </r>
  <r>
    <s v="Corn"/>
    <x v="4"/>
    <s v="Value of production less total costs listed"/>
    <x v="20"/>
    <s v="dollars per planted acre"/>
    <s v="No specific size"/>
    <x v="4"/>
    <s v="United States"/>
    <x v="25"/>
    <n v="194.36"/>
    <x v="5"/>
    <x v="0"/>
  </r>
  <r>
    <s v="Corn"/>
    <x v="4"/>
    <s v="Value of production less total costs listed"/>
    <x v="20"/>
    <s v="dollars per planted acre"/>
    <s v="No specific size"/>
    <x v="4"/>
    <s v="United States"/>
    <x v="26"/>
    <n v="93.44"/>
    <x v="5"/>
    <x v="0"/>
  </r>
  <r>
    <s v="Corn"/>
    <x v="4"/>
    <s v="Value of production less total costs listed"/>
    <x v="20"/>
    <s v="dollars per planted acre"/>
    <s v="No specific size"/>
    <x v="5"/>
    <s v="United States"/>
    <x v="0"/>
    <n v="14.03"/>
    <x v="0"/>
    <x v="0"/>
  </r>
  <r>
    <s v="Corn"/>
    <x v="4"/>
    <s v="Value of production less total costs listed"/>
    <x v="20"/>
    <s v="dollars per planted acre"/>
    <s v="No specific size"/>
    <x v="5"/>
    <s v="United States"/>
    <x v="1"/>
    <n v="-75.569999999999993"/>
    <x v="0"/>
    <x v="0"/>
  </r>
  <r>
    <s v="Corn"/>
    <x v="4"/>
    <s v="Value of production less total costs listed"/>
    <x v="20"/>
    <s v="dollars per planted acre"/>
    <s v="No specific size"/>
    <x v="5"/>
    <s v="United States"/>
    <x v="2"/>
    <n v="-109.2"/>
    <x v="0"/>
    <x v="0"/>
  </r>
  <r>
    <s v="Corn"/>
    <x v="4"/>
    <s v="Value of production less total costs listed"/>
    <x v="20"/>
    <s v="dollars per planted acre"/>
    <s v="No specific size"/>
    <x v="5"/>
    <s v="United States"/>
    <x v="3"/>
    <n v="-158.74"/>
    <x v="0"/>
    <x v="0"/>
  </r>
  <r>
    <s v="Corn"/>
    <x v="4"/>
    <s v="Value of production less total costs listed"/>
    <x v="20"/>
    <s v="dollars per planted acre"/>
    <s v="No specific size"/>
    <x v="5"/>
    <s v="United States"/>
    <x v="4"/>
    <n v="-132.54"/>
    <x v="0"/>
    <x v="0"/>
  </r>
  <r>
    <s v="Corn"/>
    <x v="4"/>
    <s v="Value of production less total costs listed"/>
    <x v="20"/>
    <s v="dollars per planted acre"/>
    <s v="No specific size"/>
    <x v="5"/>
    <s v="United States"/>
    <x v="5"/>
    <n v="-111.48"/>
    <x v="1"/>
    <x v="0"/>
  </r>
  <r>
    <s v="Corn"/>
    <x v="4"/>
    <s v="Value of production less total costs listed"/>
    <x v="20"/>
    <s v="dollars per planted acre"/>
    <s v="No specific size"/>
    <x v="5"/>
    <s v="United States"/>
    <x v="6"/>
    <n v="-109.08"/>
    <x v="1"/>
    <x v="0"/>
  </r>
  <r>
    <s v="Corn"/>
    <x v="4"/>
    <s v="Value of production less total costs listed"/>
    <x v="20"/>
    <s v="dollars per planted acre"/>
    <s v="No specific size"/>
    <x v="5"/>
    <s v="United States"/>
    <x v="7"/>
    <n v="-69.39"/>
    <x v="1"/>
    <x v="0"/>
  </r>
  <r>
    <s v="Corn"/>
    <x v="4"/>
    <s v="Value of production less total costs listed"/>
    <x v="20"/>
    <s v="dollars per planted acre"/>
    <s v="No specific size"/>
    <x v="5"/>
    <s v="United States"/>
    <x v="8"/>
    <n v="-75.709999999999994"/>
    <x v="1"/>
    <x v="0"/>
  </r>
  <r>
    <s v="Corn"/>
    <x v="4"/>
    <s v="Value of production less total costs listed"/>
    <x v="20"/>
    <s v="dollars per planted acre"/>
    <s v="No specific size"/>
    <x v="5"/>
    <s v="United States"/>
    <x v="9"/>
    <n v="-153.41999999999999"/>
    <x v="2"/>
    <x v="0"/>
  </r>
  <r>
    <s v="Corn"/>
    <x v="4"/>
    <s v="Value of production less total costs listed"/>
    <x v="20"/>
    <s v="dollars per planted acre"/>
    <s v="No specific size"/>
    <x v="5"/>
    <s v="United States"/>
    <x v="10"/>
    <n v="-23.33"/>
    <x v="2"/>
    <x v="0"/>
  </r>
  <r>
    <s v="Corn"/>
    <x v="4"/>
    <s v="Value of production less total costs listed"/>
    <x v="20"/>
    <s v="dollars per planted acre"/>
    <s v="No specific size"/>
    <x v="5"/>
    <s v="United States"/>
    <x v="11"/>
    <n v="-10.89"/>
    <x v="2"/>
    <x v="0"/>
  </r>
  <r>
    <s v="Corn"/>
    <x v="4"/>
    <s v="Value of production less total costs listed"/>
    <x v="20"/>
    <s v="dollars per planted acre"/>
    <s v="No specific size"/>
    <x v="5"/>
    <s v="United States"/>
    <x v="12"/>
    <n v="61.95"/>
    <x v="2"/>
    <x v="0"/>
  </r>
  <r>
    <s v="Corn"/>
    <x v="4"/>
    <s v="Value of production less total costs listed"/>
    <x v="20"/>
    <s v="dollars per planted acre"/>
    <s v="No specific size"/>
    <x v="5"/>
    <s v="United States"/>
    <x v="13"/>
    <n v="33.72"/>
    <x v="2"/>
    <x v="0"/>
  </r>
  <r>
    <s v="Corn"/>
    <x v="4"/>
    <s v="Value of production less total costs listed"/>
    <x v="20"/>
    <s v="dollars per planted acre"/>
    <s v="No specific size"/>
    <x v="5"/>
    <s v="United States"/>
    <x v="14"/>
    <n v="164.11"/>
    <x v="3"/>
    <x v="0"/>
  </r>
  <r>
    <s v="Corn"/>
    <x v="4"/>
    <s v="Value of production less total costs listed"/>
    <x v="20"/>
    <s v="dollars per planted acre"/>
    <s v="No specific size"/>
    <x v="5"/>
    <s v="United States"/>
    <x v="15"/>
    <n v="275.87"/>
    <x v="3"/>
    <x v="0"/>
  </r>
  <r>
    <s v="Corn"/>
    <x v="4"/>
    <s v="Value of production less total costs listed"/>
    <x v="20"/>
    <s v="dollars per planted acre"/>
    <s v="No specific size"/>
    <x v="5"/>
    <s v="United States"/>
    <x v="16"/>
    <n v="74.62"/>
    <x v="3"/>
    <x v="0"/>
  </r>
  <r>
    <s v="Corn"/>
    <x v="4"/>
    <s v="Value of production less total costs listed"/>
    <x v="20"/>
    <s v="dollars per planted acre"/>
    <s v="No specific size"/>
    <x v="5"/>
    <s v="United States"/>
    <x v="17"/>
    <n v="111.53"/>
    <x v="3"/>
    <x v="0"/>
  </r>
  <r>
    <s v="Corn"/>
    <x v="4"/>
    <s v="Value of production less total costs listed"/>
    <x v="20"/>
    <s v="dollars per planted acre"/>
    <s v="No specific size"/>
    <x v="5"/>
    <s v="United States"/>
    <x v="18"/>
    <n v="-28.23"/>
    <x v="3"/>
    <x v="0"/>
  </r>
  <r>
    <s v="Corn"/>
    <x v="4"/>
    <s v="Value of production less total costs listed"/>
    <x v="20"/>
    <s v="dollars per planted acre"/>
    <s v="No specific size"/>
    <x v="5"/>
    <s v="United States"/>
    <x v="19"/>
    <n v="47.54"/>
    <x v="3"/>
    <x v="0"/>
  </r>
  <r>
    <s v="Corn"/>
    <x v="4"/>
    <s v="Value of production less total costs listed"/>
    <x v="20"/>
    <s v="dollars per planted acre"/>
    <s v="No specific size"/>
    <x v="5"/>
    <s v="United States"/>
    <x v="20"/>
    <n v="-9.98"/>
    <x v="4"/>
    <x v="0"/>
  </r>
  <r>
    <s v="Corn"/>
    <x v="4"/>
    <s v="Value of production less total costs listed"/>
    <x v="20"/>
    <s v="dollars per planted acre"/>
    <s v="No specific size"/>
    <x v="5"/>
    <s v="United States"/>
    <x v="21"/>
    <n v="57.21"/>
    <x v="4"/>
    <x v="0"/>
  </r>
  <r>
    <s v="Corn"/>
    <x v="4"/>
    <s v="Value of production less total costs listed"/>
    <x v="20"/>
    <s v="dollars per planted acre"/>
    <s v="No specific size"/>
    <x v="5"/>
    <s v="United States"/>
    <x v="22"/>
    <n v="39.56"/>
    <x v="4"/>
    <x v="0"/>
  </r>
  <r>
    <s v="Corn"/>
    <x v="4"/>
    <s v="Value of production less total costs listed"/>
    <x v="20"/>
    <s v="dollars per planted acre"/>
    <s v="No specific size"/>
    <x v="5"/>
    <s v="United States"/>
    <x v="23"/>
    <n v="101.06"/>
    <x v="4"/>
    <x v="0"/>
  </r>
  <r>
    <s v="Corn"/>
    <x v="4"/>
    <s v="Value of production less total costs listed"/>
    <x v="20"/>
    <s v="dollars per planted acre"/>
    <s v="No specific size"/>
    <x v="5"/>
    <s v="United States"/>
    <x v="24"/>
    <n v="105.33"/>
    <x v="4"/>
    <x v="0"/>
  </r>
  <r>
    <s v="Corn"/>
    <x v="4"/>
    <s v="Value of production less total costs listed"/>
    <x v="20"/>
    <s v="dollars per planted acre"/>
    <s v="No specific size"/>
    <x v="5"/>
    <s v="United States"/>
    <x v="25"/>
    <n v="290.58999999999997"/>
    <x v="5"/>
    <x v="0"/>
  </r>
  <r>
    <s v="Corn"/>
    <x v="4"/>
    <s v="Value of production less total costs listed"/>
    <x v="20"/>
    <s v="dollars per planted acre"/>
    <s v="No specific size"/>
    <x v="5"/>
    <s v="United States"/>
    <x v="26"/>
    <n v="190.65"/>
    <x v="5"/>
    <x v="0"/>
  </r>
  <r>
    <s v="Corn"/>
    <x v="4"/>
    <s v="Value of production less total costs listed"/>
    <x v="20"/>
    <s v="dollars per planted acre"/>
    <s v="No specific size"/>
    <x v="6"/>
    <s v="United States"/>
    <x v="0"/>
    <n v="-8.06"/>
    <x v="0"/>
    <x v="0"/>
  </r>
  <r>
    <s v="Corn"/>
    <x v="4"/>
    <s v="Value of production less total costs listed"/>
    <x v="20"/>
    <s v="dollars per planted acre"/>
    <s v="No specific size"/>
    <x v="6"/>
    <s v="United States"/>
    <x v="1"/>
    <n v="-78.64"/>
    <x v="0"/>
    <x v="0"/>
  </r>
  <r>
    <s v="Corn"/>
    <x v="4"/>
    <s v="Value of production less total costs listed"/>
    <x v="20"/>
    <s v="dollars per planted acre"/>
    <s v="No specific size"/>
    <x v="6"/>
    <s v="United States"/>
    <x v="2"/>
    <n v="-187.78"/>
    <x v="0"/>
    <x v="0"/>
  </r>
  <r>
    <s v="Corn"/>
    <x v="4"/>
    <s v="Value of production less total costs listed"/>
    <x v="20"/>
    <s v="dollars per planted acre"/>
    <s v="No specific size"/>
    <x v="6"/>
    <s v="United States"/>
    <x v="3"/>
    <n v="-160.04"/>
    <x v="0"/>
    <x v="0"/>
  </r>
  <r>
    <s v="Corn"/>
    <x v="4"/>
    <s v="Value of production less total costs listed"/>
    <x v="20"/>
    <s v="dollars per planted acre"/>
    <s v="No specific size"/>
    <x v="6"/>
    <s v="United States"/>
    <x v="4"/>
    <n v="-159.61000000000001"/>
    <x v="0"/>
    <x v="0"/>
  </r>
  <r>
    <s v="Corn"/>
    <x v="4"/>
    <s v="Value of production less total costs listed"/>
    <x v="20"/>
    <s v="dollars per planted acre"/>
    <s v="No specific size"/>
    <x v="6"/>
    <s v="United States"/>
    <x v="5"/>
    <n v="-43.15"/>
    <x v="1"/>
    <x v="0"/>
  </r>
  <r>
    <s v="Corn"/>
    <x v="4"/>
    <s v="Value of production less total costs listed"/>
    <x v="20"/>
    <s v="dollars per planted acre"/>
    <s v="No specific size"/>
    <x v="6"/>
    <s v="United States"/>
    <x v="6"/>
    <n v="-98.47"/>
    <x v="1"/>
    <x v="0"/>
  </r>
  <r>
    <s v="Corn"/>
    <x v="4"/>
    <s v="Value of production less total costs listed"/>
    <x v="20"/>
    <s v="dollars per planted acre"/>
    <s v="No specific size"/>
    <x v="6"/>
    <s v="United States"/>
    <x v="7"/>
    <n v="-42.73"/>
    <x v="1"/>
    <x v="0"/>
  </r>
  <r>
    <s v="Corn"/>
    <x v="4"/>
    <s v="Value of production less total costs listed"/>
    <x v="20"/>
    <s v="dollars per planted acre"/>
    <s v="No specific size"/>
    <x v="6"/>
    <s v="United States"/>
    <x v="8"/>
    <n v="-50.74"/>
    <x v="1"/>
    <x v="0"/>
  </r>
  <r>
    <s v="Corn"/>
    <x v="4"/>
    <s v="Value of production less total costs listed"/>
    <x v="20"/>
    <s v="dollars per planted acre"/>
    <s v="No specific size"/>
    <x v="6"/>
    <s v="United States"/>
    <x v="9"/>
    <n v="-133.76"/>
    <x v="2"/>
    <x v="0"/>
  </r>
  <r>
    <s v="Corn"/>
    <x v="4"/>
    <s v="Value of production less total costs listed"/>
    <x v="20"/>
    <s v="dollars per planted acre"/>
    <s v="No specific size"/>
    <x v="6"/>
    <s v="United States"/>
    <x v="10"/>
    <n v="-61.21"/>
    <x v="2"/>
    <x v="0"/>
  </r>
  <r>
    <s v="Corn"/>
    <x v="4"/>
    <s v="Value of production less total costs listed"/>
    <x v="20"/>
    <s v="dollars per planted acre"/>
    <s v="No specific size"/>
    <x v="6"/>
    <s v="United States"/>
    <x v="11"/>
    <n v="-54.5"/>
    <x v="2"/>
    <x v="0"/>
  </r>
  <r>
    <s v="Corn"/>
    <x v="4"/>
    <s v="Value of production less total costs listed"/>
    <x v="20"/>
    <s v="dollars per planted acre"/>
    <s v="No specific size"/>
    <x v="6"/>
    <s v="United States"/>
    <x v="12"/>
    <n v="-65.760000000000005"/>
    <x v="2"/>
    <x v="0"/>
  </r>
  <r>
    <s v="Corn"/>
    <x v="4"/>
    <s v="Value of production less total costs listed"/>
    <x v="20"/>
    <s v="dollars per planted acre"/>
    <s v="No specific size"/>
    <x v="6"/>
    <s v="United States"/>
    <x v="13"/>
    <n v="-77.88"/>
    <x v="2"/>
    <x v="0"/>
  </r>
  <r>
    <s v="Corn"/>
    <x v="4"/>
    <s v="Value of production less total costs listed"/>
    <x v="20"/>
    <s v="dollars per planted acre"/>
    <s v="No specific size"/>
    <x v="6"/>
    <s v="United States"/>
    <x v="14"/>
    <n v="18.91"/>
    <x v="3"/>
    <x v="0"/>
  </r>
  <r>
    <s v="Corn"/>
    <x v="4"/>
    <s v="Value of production less total costs listed"/>
    <x v="20"/>
    <s v="dollars per planted acre"/>
    <s v="No specific size"/>
    <x v="6"/>
    <s v="United States"/>
    <x v="15"/>
    <n v="75.87"/>
    <x v="3"/>
    <x v="0"/>
  </r>
  <r>
    <s v="Corn"/>
    <x v="4"/>
    <s v="Value of production less total costs listed"/>
    <x v="20"/>
    <s v="dollars per planted acre"/>
    <s v="No specific size"/>
    <x v="6"/>
    <s v="United States"/>
    <x v="16"/>
    <n v="359.12"/>
    <x v="3"/>
    <x v="0"/>
  </r>
  <r>
    <s v="Corn"/>
    <x v="4"/>
    <s v="Value of production less total costs listed"/>
    <x v="20"/>
    <s v="dollars per planted acre"/>
    <s v="No specific size"/>
    <x v="6"/>
    <s v="United States"/>
    <x v="17"/>
    <n v="66.25"/>
    <x v="3"/>
    <x v="0"/>
  </r>
  <r>
    <s v="Corn"/>
    <x v="4"/>
    <s v="Value of production less total costs listed"/>
    <x v="20"/>
    <s v="dollars per planted acre"/>
    <s v="No specific size"/>
    <x v="6"/>
    <s v="United States"/>
    <x v="18"/>
    <n v="-103.3"/>
    <x v="3"/>
    <x v="0"/>
  </r>
  <r>
    <s v="Corn"/>
    <x v="4"/>
    <s v="Value of production less total costs listed"/>
    <x v="20"/>
    <s v="dollars per planted acre"/>
    <s v="No specific size"/>
    <x v="6"/>
    <s v="United States"/>
    <x v="19"/>
    <n v="-88.6"/>
    <x v="3"/>
    <x v="0"/>
  </r>
  <r>
    <s v="Corn"/>
    <x v="4"/>
    <s v="Value of production less total costs listed"/>
    <x v="20"/>
    <s v="dollars per planted acre"/>
    <s v="No specific size"/>
    <x v="6"/>
    <s v="United States"/>
    <x v="20"/>
    <n v="-162.85"/>
    <x v="4"/>
    <x v="0"/>
  </r>
  <r>
    <s v="Corn"/>
    <x v="4"/>
    <s v="Value of production less total costs listed"/>
    <x v="20"/>
    <s v="dollars per planted acre"/>
    <s v="No specific size"/>
    <x v="6"/>
    <s v="United States"/>
    <x v="21"/>
    <n v="-45.49"/>
    <x v="4"/>
    <x v="0"/>
  </r>
  <r>
    <s v="Corn"/>
    <x v="4"/>
    <s v="Value of production less total costs listed"/>
    <x v="20"/>
    <s v="dollars per planted acre"/>
    <s v="No specific size"/>
    <x v="6"/>
    <s v="United States"/>
    <x v="22"/>
    <n v="-155.72"/>
    <x v="4"/>
    <x v="0"/>
  </r>
  <r>
    <s v="Corn"/>
    <x v="4"/>
    <s v="Value of production less total costs listed"/>
    <x v="20"/>
    <s v="dollars per planted acre"/>
    <s v="No specific size"/>
    <x v="6"/>
    <s v="United States"/>
    <x v="23"/>
    <n v="-182.32"/>
    <x v="4"/>
    <x v="0"/>
  </r>
  <r>
    <s v="Corn"/>
    <x v="4"/>
    <s v="Value of production less total costs listed"/>
    <x v="20"/>
    <s v="dollars per planted acre"/>
    <s v="No specific size"/>
    <x v="6"/>
    <s v="United States"/>
    <x v="24"/>
    <n v="-153.11000000000001"/>
    <x v="4"/>
    <x v="0"/>
  </r>
  <r>
    <s v="Corn"/>
    <x v="4"/>
    <s v="Value of production less total costs listed"/>
    <x v="20"/>
    <s v="dollars per planted acre"/>
    <s v="No specific size"/>
    <x v="6"/>
    <s v="United States"/>
    <x v="25"/>
    <n v="276.58999999999997"/>
    <x v="5"/>
    <x v="0"/>
  </r>
  <r>
    <s v="Corn"/>
    <x v="4"/>
    <s v="Value of production less total costs listed"/>
    <x v="20"/>
    <s v="dollars per planted acre"/>
    <s v="No specific size"/>
    <x v="6"/>
    <s v="United States"/>
    <x v="26"/>
    <n v="175.33"/>
    <x v="5"/>
    <x v="0"/>
  </r>
  <r>
    <s v="Corn"/>
    <x v="4"/>
    <s v="Value of production less operating costs"/>
    <x v="21"/>
    <s v="dollars per planted acre"/>
    <s v="No specific size"/>
    <x v="0"/>
    <s v="United States"/>
    <x v="0"/>
    <n v="208.98"/>
    <x v="0"/>
    <x v="0"/>
  </r>
  <r>
    <s v="Corn"/>
    <x v="4"/>
    <s v="Value of production less operating costs"/>
    <x v="21"/>
    <s v="dollars per planted acre"/>
    <s v="No specific size"/>
    <x v="0"/>
    <s v="United States"/>
    <x v="1"/>
    <n v="169.12"/>
    <x v="0"/>
    <x v="0"/>
  </r>
  <r>
    <s v="Corn"/>
    <x v="4"/>
    <s v="Value of production less operating costs"/>
    <x v="21"/>
    <s v="dollars per planted acre"/>
    <s v="No specific size"/>
    <x v="0"/>
    <s v="United States"/>
    <x v="2"/>
    <n v="105.17"/>
    <x v="0"/>
    <x v="0"/>
  </r>
  <r>
    <s v="Corn"/>
    <x v="4"/>
    <s v="Value of production less operating costs"/>
    <x v="21"/>
    <s v="dollars per planted acre"/>
    <s v="No specific size"/>
    <x v="0"/>
    <s v="United States"/>
    <x v="3"/>
    <n v="73.78"/>
    <x v="0"/>
    <x v="0"/>
  </r>
  <r>
    <s v="Corn"/>
    <x v="4"/>
    <s v="Value of production less operating costs"/>
    <x v="21"/>
    <s v="dollars per planted acre"/>
    <s v="No specific size"/>
    <x v="0"/>
    <s v="United States"/>
    <x v="4"/>
    <n v="81.680000000000007"/>
    <x v="0"/>
    <x v="0"/>
  </r>
  <r>
    <s v="Corn"/>
    <x v="4"/>
    <s v="Value of production less operating costs"/>
    <x v="21"/>
    <s v="dollars per planted acre"/>
    <s v="No specific size"/>
    <x v="0"/>
    <s v="United States"/>
    <x v="5"/>
    <n v="104.62"/>
    <x v="1"/>
    <x v="0"/>
  </r>
  <r>
    <s v="Corn"/>
    <x v="4"/>
    <s v="Value of production less operating costs"/>
    <x v="21"/>
    <s v="dollars per planted acre"/>
    <s v="No specific size"/>
    <x v="0"/>
    <s v="United States"/>
    <x v="6"/>
    <n v="167.34"/>
    <x v="1"/>
    <x v="0"/>
  </r>
  <r>
    <s v="Corn"/>
    <x v="4"/>
    <s v="Value of production less operating costs"/>
    <x v="21"/>
    <s v="dollars per planted acre"/>
    <s v="No specific size"/>
    <x v="0"/>
    <s v="United States"/>
    <x v="7"/>
    <n v="158.46"/>
    <x v="1"/>
    <x v="0"/>
  </r>
  <r>
    <s v="Corn"/>
    <x v="4"/>
    <s v="Value of production less operating costs"/>
    <x v="21"/>
    <s v="dollars per planted acre"/>
    <s v="No specific size"/>
    <x v="0"/>
    <s v="United States"/>
    <x v="8"/>
    <n v="186.41"/>
    <x v="1"/>
    <x v="0"/>
  </r>
  <r>
    <s v="Corn"/>
    <x v="4"/>
    <s v="Value of production less operating costs"/>
    <x v="21"/>
    <s v="dollars per planted acre"/>
    <s v="No specific size"/>
    <x v="0"/>
    <s v="United States"/>
    <x v="9"/>
    <n v="74.06"/>
    <x v="2"/>
    <x v="0"/>
  </r>
  <r>
    <s v="Corn"/>
    <x v="4"/>
    <s v="Value of production less operating costs"/>
    <x v="21"/>
    <s v="dollars per planted acre"/>
    <s v="No specific size"/>
    <x v="0"/>
    <s v="United States"/>
    <x v="10"/>
    <n v="145.88999999999999"/>
    <x v="2"/>
    <x v="0"/>
  </r>
  <r>
    <s v="Corn"/>
    <x v="4"/>
    <s v="Value of production less operating costs"/>
    <x v="21"/>
    <s v="dollars per planted acre"/>
    <s v="No specific size"/>
    <x v="0"/>
    <s v="United States"/>
    <x v="11"/>
    <n v="239.95"/>
    <x v="2"/>
    <x v="0"/>
  </r>
  <r>
    <s v="Corn"/>
    <x v="4"/>
    <s v="Value of production less operating costs"/>
    <x v="21"/>
    <s v="dollars per planted acre"/>
    <s v="No specific size"/>
    <x v="0"/>
    <s v="United States"/>
    <x v="12"/>
    <n v="333.67"/>
    <x v="2"/>
    <x v="0"/>
  </r>
  <r>
    <s v="Corn"/>
    <x v="4"/>
    <s v="Value of production less operating costs"/>
    <x v="21"/>
    <s v="dollars per planted acre"/>
    <s v="No specific size"/>
    <x v="0"/>
    <s v="United States"/>
    <x v="13"/>
    <n v="266.20999999999998"/>
    <x v="2"/>
    <x v="0"/>
  </r>
  <r>
    <s v="Corn"/>
    <x v="4"/>
    <s v="Value of production less operating costs"/>
    <x v="21"/>
    <s v="dollars per planted acre"/>
    <s v="No specific size"/>
    <x v="0"/>
    <s v="United States"/>
    <x v="14"/>
    <n v="402.98"/>
    <x v="3"/>
    <x v="0"/>
  </r>
  <r>
    <s v="Corn"/>
    <x v="4"/>
    <s v="Value of production less operating costs"/>
    <x v="21"/>
    <s v="dollars per planted acre"/>
    <s v="No specific size"/>
    <x v="0"/>
    <s v="United States"/>
    <x v="15"/>
    <n v="505.44"/>
    <x v="3"/>
    <x v="0"/>
  </r>
  <r>
    <s v="Corn"/>
    <x v="4"/>
    <s v="Value of production less operating costs"/>
    <x v="21"/>
    <s v="dollars per planted acre"/>
    <s v="No specific size"/>
    <x v="0"/>
    <s v="United States"/>
    <x v="16"/>
    <n v="452.96"/>
    <x v="3"/>
    <x v="0"/>
  </r>
  <r>
    <s v="Corn"/>
    <x v="4"/>
    <s v="Value of production less operating costs"/>
    <x v="21"/>
    <s v="dollars per planted acre"/>
    <s v="No specific size"/>
    <x v="0"/>
    <s v="United States"/>
    <x v="17"/>
    <n v="364.91"/>
    <x v="3"/>
    <x v="0"/>
  </r>
  <r>
    <s v="Corn"/>
    <x v="4"/>
    <s v="Value of production less operating costs"/>
    <x v="21"/>
    <s v="dollars per planted acre"/>
    <s v="No specific size"/>
    <x v="0"/>
    <s v="United States"/>
    <x v="18"/>
    <n v="246.26"/>
    <x v="3"/>
    <x v="0"/>
  </r>
  <r>
    <s v="Corn"/>
    <x v="4"/>
    <s v="Value of production less operating costs"/>
    <x v="21"/>
    <s v="dollars per planted acre"/>
    <s v="No specific size"/>
    <x v="0"/>
    <s v="United States"/>
    <x v="19"/>
    <n v="278.8"/>
    <x v="3"/>
    <x v="0"/>
  </r>
  <r>
    <s v="Corn"/>
    <x v="4"/>
    <s v="Value of production less operating costs"/>
    <x v="21"/>
    <s v="dollars per planted acre"/>
    <s v="No specific size"/>
    <x v="0"/>
    <s v="United States"/>
    <x v="20"/>
    <n v="263.37"/>
    <x v="4"/>
    <x v="0"/>
  </r>
  <r>
    <s v="Corn"/>
    <x v="4"/>
    <s v="Value of production less operating costs"/>
    <x v="21"/>
    <s v="dollars per planted acre"/>
    <s v="No specific size"/>
    <x v="0"/>
    <s v="United States"/>
    <x v="21"/>
    <n v="273.77"/>
    <x v="4"/>
    <x v="0"/>
  </r>
  <r>
    <s v="Corn"/>
    <x v="4"/>
    <s v="Value of production less operating costs"/>
    <x v="21"/>
    <s v="dollars per planted acre"/>
    <s v="No specific size"/>
    <x v="0"/>
    <s v="United States"/>
    <x v="22"/>
    <n v="295.38"/>
    <x v="4"/>
    <x v="0"/>
  </r>
  <r>
    <s v="Corn"/>
    <x v="4"/>
    <s v="Value of production less operating costs"/>
    <x v="21"/>
    <s v="dollars per planted acre"/>
    <s v="No specific size"/>
    <x v="0"/>
    <s v="United States"/>
    <x v="23"/>
    <n v="325.55"/>
    <x v="4"/>
    <x v="0"/>
  </r>
  <r>
    <s v="Corn"/>
    <x v="4"/>
    <s v="Value of production less operating costs"/>
    <x v="21"/>
    <s v="dollars per planted acre"/>
    <s v="No specific size"/>
    <x v="0"/>
    <s v="United States"/>
    <x v="24"/>
    <n v="325.27"/>
    <x v="4"/>
    <x v="0"/>
  </r>
  <r>
    <s v="Corn"/>
    <x v="4"/>
    <s v="Value of production less operating costs"/>
    <x v="21"/>
    <s v="dollars per planted acre"/>
    <s v="No specific size"/>
    <x v="0"/>
    <s v="United States"/>
    <x v="25"/>
    <n v="591.23"/>
    <x v="5"/>
    <x v="0"/>
  </r>
  <r>
    <s v="Corn"/>
    <x v="4"/>
    <s v="Value of production less operating costs"/>
    <x v="21"/>
    <s v="dollars per planted acre"/>
    <s v="No specific size"/>
    <x v="0"/>
    <s v="United States"/>
    <x v="26"/>
    <n v="654.46"/>
    <x v="5"/>
    <x v="0"/>
  </r>
  <r>
    <s v="Corn"/>
    <x v="4"/>
    <s v="Value of production less operating costs"/>
    <x v="21"/>
    <s v="dollars per planted acre"/>
    <s v="No specific size"/>
    <x v="1"/>
    <s v="United States"/>
    <x v="0"/>
    <n v="224.12"/>
    <x v="0"/>
    <x v="0"/>
  </r>
  <r>
    <s v="Corn"/>
    <x v="4"/>
    <s v="Value of production less operating costs"/>
    <x v="21"/>
    <s v="dollars per planted acre"/>
    <s v="No specific size"/>
    <x v="1"/>
    <s v="United States"/>
    <x v="1"/>
    <n v="179.02"/>
    <x v="0"/>
    <x v="0"/>
  </r>
  <r>
    <s v="Corn"/>
    <x v="4"/>
    <s v="Value of production less operating costs"/>
    <x v="21"/>
    <s v="dollars per planted acre"/>
    <s v="No specific size"/>
    <x v="1"/>
    <s v="United States"/>
    <x v="2"/>
    <n v="117.35"/>
    <x v="0"/>
    <x v="0"/>
  </r>
  <r>
    <s v="Corn"/>
    <x v="4"/>
    <s v="Value of production less operating costs"/>
    <x v="21"/>
    <s v="dollars per planted acre"/>
    <s v="No specific size"/>
    <x v="1"/>
    <s v="United States"/>
    <x v="3"/>
    <n v="78.790000000000006"/>
    <x v="0"/>
    <x v="0"/>
  </r>
  <r>
    <s v="Corn"/>
    <x v="4"/>
    <s v="Value of production less operating costs"/>
    <x v="21"/>
    <s v="dollars per planted acre"/>
    <s v="No specific size"/>
    <x v="1"/>
    <s v="United States"/>
    <x v="4"/>
    <n v="94"/>
    <x v="0"/>
    <x v="0"/>
  </r>
  <r>
    <s v="Corn"/>
    <x v="4"/>
    <s v="Value of production less operating costs"/>
    <x v="21"/>
    <s v="dollars per planted acre"/>
    <s v="No specific size"/>
    <x v="1"/>
    <s v="United States"/>
    <x v="5"/>
    <n v="116.35"/>
    <x v="1"/>
    <x v="0"/>
  </r>
  <r>
    <s v="Corn"/>
    <x v="4"/>
    <s v="Value of production less operating costs"/>
    <x v="21"/>
    <s v="dollars per planted acre"/>
    <s v="No specific size"/>
    <x v="1"/>
    <s v="United States"/>
    <x v="6"/>
    <n v="188.09"/>
    <x v="1"/>
    <x v="0"/>
  </r>
  <r>
    <s v="Corn"/>
    <x v="4"/>
    <s v="Value of production less operating costs"/>
    <x v="21"/>
    <s v="dollars per planted acre"/>
    <s v="No specific size"/>
    <x v="1"/>
    <s v="United States"/>
    <x v="7"/>
    <n v="175.92"/>
    <x v="1"/>
    <x v="0"/>
  </r>
  <r>
    <s v="Corn"/>
    <x v="4"/>
    <s v="Value of production less operating costs"/>
    <x v="21"/>
    <s v="dollars per planted acre"/>
    <s v="No specific size"/>
    <x v="1"/>
    <s v="United States"/>
    <x v="8"/>
    <n v="204.12"/>
    <x v="1"/>
    <x v="0"/>
  </r>
  <r>
    <s v="Corn"/>
    <x v="4"/>
    <s v="Value of production less operating costs"/>
    <x v="21"/>
    <s v="dollars per planted acre"/>
    <s v="No specific size"/>
    <x v="1"/>
    <s v="United States"/>
    <x v="9"/>
    <n v="84.1"/>
    <x v="2"/>
    <x v="0"/>
  </r>
  <r>
    <s v="Corn"/>
    <x v="4"/>
    <s v="Value of production less operating costs"/>
    <x v="21"/>
    <s v="dollars per planted acre"/>
    <s v="No specific size"/>
    <x v="1"/>
    <s v="United States"/>
    <x v="10"/>
    <n v="176.61"/>
    <x v="2"/>
    <x v="0"/>
  </r>
  <r>
    <s v="Corn"/>
    <x v="4"/>
    <s v="Value of production less operating costs"/>
    <x v="21"/>
    <s v="dollars per planted acre"/>
    <s v="No specific size"/>
    <x v="1"/>
    <s v="United States"/>
    <x v="11"/>
    <n v="276.43"/>
    <x v="2"/>
    <x v="0"/>
  </r>
  <r>
    <s v="Corn"/>
    <x v="4"/>
    <s v="Value of production less operating costs"/>
    <x v="21"/>
    <s v="dollars per planted acre"/>
    <s v="No specific size"/>
    <x v="1"/>
    <s v="United States"/>
    <x v="12"/>
    <n v="392.76"/>
    <x v="2"/>
    <x v="0"/>
  </r>
  <r>
    <s v="Corn"/>
    <x v="4"/>
    <s v="Value of production less operating costs"/>
    <x v="21"/>
    <s v="dollars per planted acre"/>
    <s v="No specific size"/>
    <x v="1"/>
    <s v="United States"/>
    <x v="13"/>
    <n v="311.41000000000003"/>
    <x v="2"/>
    <x v="0"/>
  </r>
  <r>
    <s v="Corn"/>
    <x v="4"/>
    <s v="Value of production less operating costs"/>
    <x v="21"/>
    <s v="dollars per planted acre"/>
    <s v="No specific size"/>
    <x v="1"/>
    <s v="United States"/>
    <x v="14"/>
    <n v="431.1"/>
    <x v="3"/>
    <x v="0"/>
  </r>
  <r>
    <s v="Corn"/>
    <x v="4"/>
    <s v="Value of production less operating costs"/>
    <x v="21"/>
    <s v="dollars per planted acre"/>
    <s v="No specific size"/>
    <x v="1"/>
    <s v="United States"/>
    <x v="15"/>
    <n v="545.1"/>
    <x v="3"/>
    <x v="0"/>
  </r>
  <r>
    <s v="Corn"/>
    <x v="4"/>
    <s v="Value of production less operating costs"/>
    <x v="21"/>
    <s v="dollars per planted acre"/>
    <s v="No specific size"/>
    <x v="1"/>
    <s v="United States"/>
    <x v="16"/>
    <n v="454.82"/>
    <x v="3"/>
    <x v="0"/>
  </r>
  <r>
    <s v="Corn"/>
    <x v="4"/>
    <s v="Value of production less operating costs"/>
    <x v="21"/>
    <s v="dollars per planted acre"/>
    <s v="No specific size"/>
    <x v="1"/>
    <s v="United States"/>
    <x v="17"/>
    <n v="394.17"/>
    <x v="3"/>
    <x v="0"/>
  </r>
  <r>
    <s v="Corn"/>
    <x v="4"/>
    <s v="Value of production less operating costs"/>
    <x v="21"/>
    <s v="dollars per planted acre"/>
    <s v="No specific size"/>
    <x v="1"/>
    <s v="United States"/>
    <x v="18"/>
    <n v="264.41000000000003"/>
    <x v="3"/>
    <x v="0"/>
  </r>
  <r>
    <s v="Corn"/>
    <x v="4"/>
    <s v="Value of production less operating costs"/>
    <x v="21"/>
    <s v="dollars per planted acre"/>
    <s v="No specific size"/>
    <x v="1"/>
    <s v="United States"/>
    <x v="19"/>
    <n v="291.45"/>
    <x v="3"/>
    <x v="0"/>
  </r>
  <r>
    <s v="Corn"/>
    <x v="4"/>
    <s v="Value of production less operating costs"/>
    <x v="21"/>
    <s v="dollars per planted acre"/>
    <s v="No specific size"/>
    <x v="1"/>
    <s v="United States"/>
    <x v="20"/>
    <n v="299.70999999999998"/>
    <x v="4"/>
    <x v="0"/>
  </r>
  <r>
    <s v="Corn"/>
    <x v="4"/>
    <s v="Value of production less operating costs"/>
    <x v="21"/>
    <s v="dollars per planted acre"/>
    <s v="No specific size"/>
    <x v="1"/>
    <s v="United States"/>
    <x v="21"/>
    <n v="314.57"/>
    <x v="4"/>
    <x v="0"/>
  </r>
  <r>
    <s v="Corn"/>
    <x v="4"/>
    <s v="Value of production less operating costs"/>
    <x v="21"/>
    <s v="dollars per planted acre"/>
    <s v="No specific size"/>
    <x v="1"/>
    <s v="United States"/>
    <x v="22"/>
    <n v="338.01"/>
    <x v="4"/>
    <x v="0"/>
  </r>
  <r>
    <s v="Corn"/>
    <x v="4"/>
    <s v="Value of production less operating costs"/>
    <x v="21"/>
    <s v="dollars per planted acre"/>
    <s v="No specific size"/>
    <x v="1"/>
    <s v="United States"/>
    <x v="23"/>
    <n v="370.41"/>
    <x v="4"/>
    <x v="0"/>
  </r>
  <r>
    <s v="Corn"/>
    <x v="4"/>
    <s v="Value of production less operating costs"/>
    <x v="21"/>
    <s v="dollars per planted acre"/>
    <s v="No specific size"/>
    <x v="1"/>
    <s v="United States"/>
    <x v="24"/>
    <n v="359.51"/>
    <x v="4"/>
    <x v="0"/>
  </r>
  <r>
    <s v="Corn"/>
    <x v="4"/>
    <s v="Value of production less operating costs"/>
    <x v="21"/>
    <s v="dollars per planted acre"/>
    <s v="No specific size"/>
    <x v="1"/>
    <s v="United States"/>
    <x v="25"/>
    <n v="644.1"/>
    <x v="5"/>
    <x v="0"/>
  </r>
  <r>
    <s v="Corn"/>
    <x v="4"/>
    <s v="Value of production less operating costs"/>
    <x v="21"/>
    <s v="dollars per planted acre"/>
    <s v="No specific size"/>
    <x v="1"/>
    <s v="United States"/>
    <x v="26"/>
    <n v="768.54"/>
    <x v="5"/>
    <x v="0"/>
  </r>
  <r>
    <s v="Corn"/>
    <x v="4"/>
    <s v="Value of production less operating costs"/>
    <x v="21"/>
    <s v="dollars per planted acre"/>
    <s v="No specific size"/>
    <x v="2"/>
    <s v="United States"/>
    <x v="0"/>
    <n v="148.91999999999999"/>
    <x v="0"/>
    <x v="0"/>
  </r>
  <r>
    <s v="Corn"/>
    <x v="4"/>
    <s v="Value of production less operating costs"/>
    <x v="21"/>
    <s v="dollars per planted acre"/>
    <s v="No specific size"/>
    <x v="2"/>
    <s v="United States"/>
    <x v="1"/>
    <n v="164.77"/>
    <x v="0"/>
    <x v="0"/>
  </r>
  <r>
    <s v="Corn"/>
    <x v="4"/>
    <s v="Value of production less operating costs"/>
    <x v="21"/>
    <s v="dollars per planted acre"/>
    <s v="No specific size"/>
    <x v="2"/>
    <s v="United States"/>
    <x v="2"/>
    <n v="105.79"/>
    <x v="0"/>
    <x v="0"/>
  </r>
  <r>
    <s v="Corn"/>
    <x v="4"/>
    <s v="Value of production less operating costs"/>
    <x v="21"/>
    <s v="dollars per planted acre"/>
    <s v="No specific size"/>
    <x v="2"/>
    <s v="United States"/>
    <x v="3"/>
    <n v="74.87"/>
    <x v="0"/>
    <x v="0"/>
  </r>
  <r>
    <s v="Corn"/>
    <x v="4"/>
    <s v="Value of production less operating costs"/>
    <x v="21"/>
    <s v="dollars per planted acre"/>
    <s v="No specific size"/>
    <x v="2"/>
    <s v="United States"/>
    <x v="4"/>
    <n v="85.49"/>
    <x v="0"/>
    <x v="0"/>
  </r>
  <r>
    <s v="Corn"/>
    <x v="4"/>
    <s v="Value of production less operating costs"/>
    <x v="21"/>
    <s v="dollars per planted acre"/>
    <s v="No specific size"/>
    <x v="2"/>
    <s v="United States"/>
    <x v="5"/>
    <n v="54.86"/>
    <x v="1"/>
    <x v="0"/>
  </r>
  <r>
    <s v="Corn"/>
    <x v="4"/>
    <s v="Value of production less operating costs"/>
    <x v="21"/>
    <s v="dollars per planted acre"/>
    <s v="No specific size"/>
    <x v="2"/>
    <s v="United States"/>
    <x v="6"/>
    <n v="143.97999999999999"/>
    <x v="1"/>
    <x v="0"/>
  </r>
  <r>
    <s v="Corn"/>
    <x v="4"/>
    <s v="Value of production less operating costs"/>
    <x v="21"/>
    <s v="dollars per planted acre"/>
    <s v="No specific size"/>
    <x v="2"/>
    <s v="United States"/>
    <x v="7"/>
    <n v="131.96"/>
    <x v="1"/>
    <x v="0"/>
  </r>
  <r>
    <s v="Corn"/>
    <x v="4"/>
    <s v="Value of production less operating costs"/>
    <x v="21"/>
    <s v="dollars per planted acre"/>
    <s v="No specific size"/>
    <x v="2"/>
    <s v="United States"/>
    <x v="8"/>
    <n v="136.85"/>
    <x v="1"/>
    <x v="0"/>
  </r>
  <r>
    <s v="Corn"/>
    <x v="4"/>
    <s v="Value of production less operating costs"/>
    <x v="21"/>
    <s v="dollars per planted acre"/>
    <s v="No specific size"/>
    <x v="2"/>
    <s v="United States"/>
    <x v="9"/>
    <n v="67.22"/>
    <x v="2"/>
    <x v="0"/>
  </r>
  <r>
    <s v="Corn"/>
    <x v="4"/>
    <s v="Value of production less operating costs"/>
    <x v="21"/>
    <s v="dollars per planted acre"/>
    <s v="No specific size"/>
    <x v="2"/>
    <s v="United States"/>
    <x v="10"/>
    <n v="53.78"/>
    <x v="2"/>
    <x v="0"/>
  </r>
  <r>
    <s v="Corn"/>
    <x v="4"/>
    <s v="Value of production less operating costs"/>
    <x v="21"/>
    <s v="dollars per planted acre"/>
    <s v="No specific size"/>
    <x v="2"/>
    <s v="United States"/>
    <x v="11"/>
    <n v="112.5"/>
    <x v="2"/>
    <x v="0"/>
  </r>
  <r>
    <s v="Corn"/>
    <x v="4"/>
    <s v="Value of production less operating costs"/>
    <x v="21"/>
    <s v="dollars per planted acre"/>
    <s v="No specific size"/>
    <x v="2"/>
    <s v="United States"/>
    <x v="12"/>
    <n v="162.66999999999999"/>
    <x v="2"/>
    <x v="0"/>
  </r>
  <r>
    <s v="Corn"/>
    <x v="4"/>
    <s v="Value of production less operating costs"/>
    <x v="21"/>
    <s v="dollars per planted acre"/>
    <s v="No specific size"/>
    <x v="2"/>
    <s v="United States"/>
    <x v="13"/>
    <n v="131.61000000000001"/>
    <x v="2"/>
    <x v="0"/>
  </r>
  <r>
    <s v="Corn"/>
    <x v="4"/>
    <s v="Value of production less operating costs"/>
    <x v="21"/>
    <s v="dollars per planted acre"/>
    <s v="No specific size"/>
    <x v="2"/>
    <s v="United States"/>
    <x v="14"/>
    <n v="406.7"/>
    <x v="3"/>
    <x v="0"/>
  </r>
  <r>
    <s v="Corn"/>
    <x v="4"/>
    <s v="Value of production less operating costs"/>
    <x v="21"/>
    <s v="dollars per planted acre"/>
    <s v="No specific size"/>
    <x v="2"/>
    <s v="United States"/>
    <x v="15"/>
    <n v="531.54"/>
    <x v="3"/>
    <x v="0"/>
  </r>
  <r>
    <s v="Corn"/>
    <x v="4"/>
    <s v="Value of production less operating costs"/>
    <x v="21"/>
    <s v="dollars per planted acre"/>
    <s v="No specific size"/>
    <x v="2"/>
    <s v="United States"/>
    <x v="16"/>
    <n v="524.98"/>
    <x v="3"/>
    <x v="0"/>
  </r>
  <r>
    <s v="Corn"/>
    <x v="4"/>
    <s v="Value of production less operating costs"/>
    <x v="21"/>
    <s v="dollars per planted acre"/>
    <s v="No specific size"/>
    <x v="2"/>
    <s v="United States"/>
    <x v="17"/>
    <n v="315.97000000000003"/>
    <x v="3"/>
    <x v="0"/>
  </r>
  <r>
    <s v="Corn"/>
    <x v="4"/>
    <s v="Value of production less operating costs"/>
    <x v="21"/>
    <s v="dollars per planted acre"/>
    <s v="No specific size"/>
    <x v="2"/>
    <s v="United States"/>
    <x v="18"/>
    <n v="203.67"/>
    <x v="3"/>
    <x v="0"/>
  </r>
  <r>
    <s v="Corn"/>
    <x v="4"/>
    <s v="Value of production less operating costs"/>
    <x v="21"/>
    <s v="dollars per planted acre"/>
    <s v="No specific size"/>
    <x v="2"/>
    <s v="United States"/>
    <x v="19"/>
    <n v="243.26"/>
    <x v="3"/>
    <x v="0"/>
  </r>
  <r>
    <s v="Corn"/>
    <x v="4"/>
    <s v="Value of production less operating costs"/>
    <x v="21"/>
    <s v="dollars per planted acre"/>
    <s v="No specific size"/>
    <x v="2"/>
    <s v="United States"/>
    <x v="20"/>
    <n v="231"/>
    <x v="4"/>
    <x v="0"/>
  </r>
  <r>
    <s v="Corn"/>
    <x v="4"/>
    <s v="Value of production less operating costs"/>
    <x v="21"/>
    <s v="dollars per planted acre"/>
    <s v="No specific size"/>
    <x v="2"/>
    <s v="United States"/>
    <x v="21"/>
    <n v="269.19"/>
    <x v="4"/>
    <x v="0"/>
  </r>
  <r>
    <s v="Corn"/>
    <x v="4"/>
    <s v="Value of production less operating costs"/>
    <x v="21"/>
    <s v="dollars per planted acre"/>
    <s v="No specific size"/>
    <x v="2"/>
    <s v="United States"/>
    <x v="22"/>
    <n v="276.32"/>
    <x v="4"/>
    <x v="0"/>
  </r>
  <r>
    <s v="Corn"/>
    <x v="4"/>
    <s v="Value of production less operating costs"/>
    <x v="21"/>
    <s v="dollars per planted acre"/>
    <s v="No specific size"/>
    <x v="2"/>
    <s v="United States"/>
    <x v="23"/>
    <n v="317.04000000000002"/>
    <x v="4"/>
    <x v="0"/>
  </r>
  <r>
    <s v="Corn"/>
    <x v="4"/>
    <s v="Value of production less operating costs"/>
    <x v="21"/>
    <s v="dollars per planted acre"/>
    <s v="No specific size"/>
    <x v="2"/>
    <s v="United States"/>
    <x v="24"/>
    <n v="308.57"/>
    <x v="4"/>
    <x v="0"/>
  </r>
  <r>
    <s v="Corn"/>
    <x v="4"/>
    <s v="Value of production less operating costs"/>
    <x v="21"/>
    <s v="dollars per planted acre"/>
    <s v="No specific size"/>
    <x v="2"/>
    <s v="United States"/>
    <x v="25"/>
    <n v="563.46"/>
    <x v="5"/>
    <x v="0"/>
  </r>
  <r>
    <s v="Corn"/>
    <x v="4"/>
    <s v="Value of production less operating costs"/>
    <x v="21"/>
    <s v="dollars per planted acre"/>
    <s v="No specific size"/>
    <x v="2"/>
    <s v="United States"/>
    <x v="26"/>
    <n v="531.54999999999995"/>
    <x v="5"/>
    <x v="0"/>
  </r>
  <r>
    <s v="Corn"/>
    <x v="4"/>
    <s v="Value of production less operating costs"/>
    <x v="21"/>
    <s v="dollars per planted acre"/>
    <s v="No specific size"/>
    <x v="3"/>
    <s v="United States"/>
    <x v="0"/>
    <n v="133.30000000000001"/>
    <x v="0"/>
    <x v="0"/>
  </r>
  <r>
    <s v="Corn"/>
    <x v="4"/>
    <s v="Value of production less operating costs"/>
    <x v="21"/>
    <s v="dollars per planted acre"/>
    <s v="No specific size"/>
    <x v="3"/>
    <s v="United States"/>
    <x v="1"/>
    <n v="95.1"/>
    <x v="0"/>
    <x v="0"/>
  </r>
  <r>
    <s v="Corn"/>
    <x v="4"/>
    <s v="Value of production less operating costs"/>
    <x v="21"/>
    <s v="dollars per planted acre"/>
    <s v="No specific size"/>
    <x v="3"/>
    <s v="United States"/>
    <x v="2"/>
    <n v="64.87"/>
    <x v="0"/>
    <x v="0"/>
  </r>
  <r>
    <s v="Corn"/>
    <x v="4"/>
    <s v="Value of production less operating costs"/>
    <x v="21"/>
    <s v="dollars per planted acre"/>
    <s v="No specific size"/>
    <x v="3"/>
    <s v="United States"/>
    <x v="3"/>
    <n v="31.26"/>
    <x v="0"/>
    <x v="0"/>
  </r>
  <r>
    <s v="Corn"/>
    <x v="4"/>
    <s v="Value of production less operating costs"/>
    <x v="21"/>
    <s v="dollars per planted acre"/>
    <s v="No specific size"/>
    <x v="3"/>
    <s v="United States"/>
    <x v="4"/>
    <n v="29.7"/>
    <x v="0"/>
    <x v="0"/>
  </r>
  <r>
    <s v="Corn"/>
    <x v="4"/>
    <s v="Value of production less operating costs"/>
    <x v="21"/>
    <s v="dollars per planted acre"/>
    <s v="No specific size"/>
    <x v="3"/>
    <s v="United States"/>
    <x v="5"/>
    <n v="60.59"/>
    <x v="1"/>
    <x v="0"/>
  </r>
  <r>
    <s v="Corn"/>
    <x v="4"/>
    <s v="Value of production less operating costs"/>
    <x v="21"/>
    <s v="dollars per planted acre"/>
    <s v="No specific size"/>
    <x v="3"/>
    <s v="United States"/>
    <x v="6"/>
    <n v="100.11"/>
    <x v="1"/>
    <x v="0"/>
  </r>
  <r>
    <s v="Corn"/>
    <x v="4"/>
    <s v="Value of production less operating costs"/>
    <x v="21"/>
    <s v="dollars per planted acre"/>
    <s v="No specific size"/>
    <x v="3"/>
    <s v="United States"/>
    <x v="7"/>
    <n v="91.3"/>
    <x v="1"/>
    <x v="0"/>
  </r>
  <r>
    <s v="Corn"/>
    <x v="4"/>
    <s v="Value of production less operating costs"/>
    <x v="21"/>
    <s v="dollars per planted acre"/>
    <s v="No specific size"/>
    <x v="3"/>
    <s v="United States"/>
    <x v="8"/>
    <n v="93.74"/>
    <x v="1"/>
    <x v="0"/>
  </r>
  <r>
    <s v="Corn"/>
    <x v="4"/>
    <s v="Value of production less operating costs"/>
    <x v="21"/>
    <s v="dollars per planted acre"/>
    <s v="No specific size"/>
    <x v="3"/>
    <s v="United States"/>
    <x v="9"/>
    <n v="70.819999999999993"/>
    <x v="2"/>
    <x v="0"/>
  </r>
  <r>
    <s v="Corn"/>
    <x v="4"/>
    <s v="Value of production less operating costs"/>
    <x v="21"/>
    <s v="dollars per planted acre"/>
    <s v="No specific size"/>
    <x v="3"/>
    <s v="United States"/>
    <x v="10"/>
    <n v="134.44"/>
    <x v="2"/>
    <x v="0"/>
  </r>
  <r>
    <s v="Corn"/>
    <x v="4"/>
    <s v="Value of production less operating costs"/>
    <x v="21"/>
    <s v="dollars per planted acre"/>
    <s v="No specific size"/>
    <x v="3"/>
    <s v="United States"/>
    <x v="11"/>
    <n v="215.72"/>
    <x v="2"/>
    <x v="0"/>
  </r>
  <r>
    <s v="Corn"/>
    <x v="4"/>
    <s v="Value of production less operating costs"/>
    <x v="21"/>
    <s v="dollars per planted acre"/>
    <s v="No specific size"/>
    <x v="3"/>
    <s v="United States"/>
    <x v="12"/>
    <n v="324.19"/>
    <x v="2"/>
    <x v="0"/>
  </r>
  <r>
    <s v="Corn"/>
    <x v="4"/>
    <s v="Value of production less operating costs"/>
    <x v="21"/>
    <s v="dollars per planted acre"/>
    <s v="No specific size"/>
    <x v="3"/>
    <s v="United States"/>
    <x v="13"/>
    <n v="236.32"/>
    <x v="2"/>
    <x v="0"/>
  </r>
  <r>
    <s v="Corn"/>
    <x v="4"/>
    <s v="Value of production less operating costs"/>
    <x v="21"/>
    <s v="dollars per planted acre"/>
    <s v="No specific size"/>
    <x v="3"/>
    <s v="United States"/>
    <x v="14"/>
    <n v="311.70999999999998"/>
    <x v="3"/>
    <x v="0"/>
  </r>
  <r>
    <s v="Corn"/>
    <x v="4"/>
    <s v="Value of production less operating costs"/>
    <x v="21"/>
    <s v="dollars per planted acre"/>
    <s v="No specific size"/>
    <x v="3"/>
    <s v="United States"/>
    <x v="15"/>
    <n v="354.03"/>
    <x v="3"/>
    <x v="0"/>
  </r>
  <r>
    <s v="Corn"/>
    <x v="4"/>
    <s v="Value of production less operating costs"/>
    <x v="21"/>
    <s v="dollars per planted acre"/>
    <s v="No specific size"/>
    <x v="3"/>
    <s v="United States"/>
    <x v="16"/>
    <n v="388.31"/>
    <x v="3"/>
    <x v="0"/>
  </r>
  <r>
    <s v="Corn"/>
    <x v="4"/>
    <s v="Value of production less operating costs"/>
    <x v="21"/>
    <s v="dollars per planted acre"/>
    <s v="No specific size"/>
    <x v="3"/>
    <s v="United States"/>
    <x v="17"/>
    <n v="195.03"/>
    <x v="3"/>
    <x v="0"/>
  </r>
  <r>
    <s v="Corn"/>
    <x v="4"/>
    <s v="Value of production less operating costs"/>
    <x v="21"/>
    <s v="dollars per planted acre"/>
    <s v="No specific size"/>
    <x v="3"/>
    <s v="United States"/>
    <x v="18"/>
    <n v="94.92"/>
    <x v="3"/>
    <x v="0"/>
  </r>
  <r>
    <s v="Corn"/>
    <x v="4"/>
    <s v="Value of production less operating costs"/>
    <x v="21"/>
    <s v="dollars per planted acre"/>
    <s v="No specific size"/>
    <x v="3"/>
    <s v="United States"/>
    <x v="19"/>
    <n v="175.3"/>
    <x v="3"/>
    <x v="0"/>
  </r>
  <r>
    <s v="Corn"/>
    <x v="4"/>
    <s v="Value of production less operating costs"/>
    <x v="21"/>
    <s v="dollars per planted acre"/>
    <s v="No specific size"/>
    <x v="3"/>
    <s v="United States"/>
    <x v="20"/>
    <n v="210.99"/>
    <x v="4"/>
    <x v="0"/>
  </r>
  <r>
    <s v="Corn"/>
    <x v="4"/>
    <s v="Value of production less operating costs"/>
    <x v="21"/>
    <s v="dollars per planted acre"/>
    <s v="No specific size"/>
    <x v="3"/>
    <s v="United States"/>
    <x v="21"/>
    <n v="161.81"/>
    <x v="4"/>
    <x v="0"/>
  </r>
  <r>
    <s v="Corn"/>
    <x v="4"/>
    <s v="Value of production less operating costs"/>
    <x v="21"/>
    <s v="dollars per planted acre"/>
    <s v="No specific size"/>
    <x v="3"/>
    <s v="United States"/>
    <x v="22"/>
    <n v="236.47"/>
    <x v="4"/>
    <x v="0"/>
  </r>
  <r>
    <s v="Corn"/>
    <x v="4"/>
    <s v="Value of production less operating costs"/>
    <x v="21"/>
    <s v="dollars per planted acre"/>
    <s v="No specific size"/>
    <x v="3"/>
    <s v="United States"/>
    <x v="23"/>
    <n v="229.67"/>
    <x v="4"/>
    <x v="0"/>
  </r>
  <r>
    <s v="Corn"/>
    <x v="4"/>
    <s v="Value of production less operating costs"/>
    <x v="21"/>
    <s v="dollars per planted acre"/>
    <s v="No specific size"/>
    <x v="3"/>
    <s v="United States"/>
    <x v="24"/>
    <n v="251.24"/>
    <x v="4"/>
    <x v="0"/>
  </r>
  <r>
    <s v="Corn"/>
    <x v="4"/>
    <s v="Value of production less operating costs"/>
    <x v="21"/>
    <s v="dollars per planted acre"/>
    <s v="No specific size"/>
    <x v="3"/>
    <s v="United States"/>
    <x v="25"/>
    <n v="457.44"/>
    <x v="5"/>
    <x v="0"/>
  </r>
  <r>
    <s v="Corn"/>
    <x v="4"/>
    <s v="Value of production less operating costs"/>
    <x v="21"/>
    <s v="dollars per planted acre"/>
    <s v="No specific size"/>
    <x v="3"/>
    <s v="United States"/>
    <x v="26"/>
    <n v="587.29999999999995"/>
    <x v="5"/>
    <x v="0"/>
  </r>
  <r>
    <s v="Corn"/>
    <x v="4"/>
    <s v="Value of production less operating costs"/>
    <x v="21"/>
    <s v="dollars per planted acre"/>
    <s v="No specific size"/>
    <x v="4"/>
    <s v="United States"/>
    <x v="0"/>
    <n v="244.57"/>
    <x v="0"/>
    <x v="0"/>
  </r>
  <r>
    <s v="Corn"/>
    <x v="4"/>
    <s v="Value of production less operating costs"/>
    <x v="21"/>
    <s v="dollars per planted acre"/>
    <s v="No specific size"/>
    <x v="4"/>
    <s v="United States"/>
    <x v="1"/>
    <n v="169.02"/>
    <x v="0"/>
    <x v="0"/>
  </r>
  <r>
    <s v="Corn"/>
    <x v="4"/>
    <s v="Value of production less operating costs"/>
    <x v="21"/>
    <s v="dollars per planted acre"/>
    <s v="No specific size"/>
    <x v="4"/>
    <s v="United States"/>
    <x v="2"/>
    <n v="93.05"/>
    <x v="0"/>
    <x v="0"/>
  </r>
  <r>
    <s v="Corn"/>
    <x v="4"/>
    <s v="Value of production less operating costs"/>
    <x v="21"/>
    <s v="dollars per planted acre"/>
    <s v="No specific size"/>
    <x v="4"/>
    <s v="United States"/>
    <x v="3"/>
    <n v="70.81"/>
    <x v="0"/>
    <x v="0"/>
  </r>
  <r>
    <s v="Corn"/>
    <x v="4"/>
    <s v="Value of production less operating costs"/>
    <x v="21"/>
    <s v="dollars per planted acre"/>
    <s v="No specific size"/>
    <x v="4"/>
    <s v="United States"/>
    <x v="4"/>
    <n v="51.35"/>
    <x v="0"/>
    <x v="0"/>
  </r>
  <r>
    <s v="Corn"/>
    <x v="4"/>
    <s v="Value of production less operating costs"/>
    <x v="21"/>
    <s v="dollars per planted acre"/>
    <s v="No specific size"/>
    <x v="4"/>
    <s v="United States"/>
    <x v="5"/>
    <n v="103.26"/>
    <x v="1"/>
    <x v="0"/>
  </r>
  <r>
    <s v="Corn"/>
    <x v="4"/>
    <s v="Value of production less operating costs"/>
    <x v="21"/>
    <s v="dollars per planted acre"/>
    <s v="No specific size"/>
    <x v="4"/>
    <s v="United States"/>
    <x v="6"/>
    <n v="134.36000000000001"/>
    <x v="1"/>
    <x v="0"/>
  </r>
  <r>
    <s v="Corn"/>
    <x v="4"/>
    <s v="Value of production less operating costs"/>
    <x v="21"/>
    <s v="dollars per planted acre"/>
    <s v="No specific size"/>
    <x v="4"/>
    <s v="United States"/>
    <x v="7"/>
    <n v="136.63999999999999"/>
    <x v="1"/>
    <x v="0"/>
  </r>
  <r>
    <s v="Corn"/>
    <x v="4"/>
    <s v="Value of production less operating costs"/>
    <x v="21"/>
    <s v="dollars per planted acre"/>
    <s v="No specific size"/>
    <x v="4"/>
    <s v="United States"/>
    <x v="8"/>
    <n v="185.97"/>
    <x v="1"/>
    <x v="0"/>
  </r>
  <r>
    <s v="Corn"/>
    <x v="4"/>
    <s v="Value of production less operating costs"/>
    <x v="21"/>
    <s v="dollars per planted acre"/>
    <s v="No specific size"/>
    <x v="4"/>
    <s v="United States"/>
    <x v="9"/>
    <n v="29.4"/>
    <x v="2"/>
    <x v="0"/>
  </r>
  <r>
    <s v="Corn"/>
    <x v="4"/>
    <s v="Value of production less operating costs"/>
    <x v="21"/>
    <s v="dollars per planted acre"/>
    <s v="No specific size"/>
    <x v="4"/>
    <s v="United States"/>
    <x v="10"/>
    <n v="91.67"/>
    <x v="2"/>
    <x v="0"/>
  </r>
  <r>
    <s v="Corn"/>
    <x v="4"/>
    <s v="Value of production less operating costs"/>
    <x v="21"/>
    <s v="dollars per planted acre"/>
    <s v="No specific size"/>
    <x v="4"/>
    <s v="United States"/>
    <x v="11"/>
    <n v="231.43"/>
    <x v="2"/>
    <x v="0"/>
  </r>
  <r>
    <s v="Corn"/>
    <x v="4"/>
    <s v="Value of production less operating costs"/>
    <x v="21"/>
    <s v="dollars per planted acre"/>
    <s v="No specific size"/>
    <x v="4"/>
    <s v="United States"/>
    <x v="12"/>
    <n v="316.99"/>
    <x v="2"/>
    <x v="0"/>
  </r>
  <r>
    <s v="Corn"/>
    <x v="4"/>
    <s v="Value of production less operating costs"/>
    <x v="21"/>
    <s v="dollars per planted acre"/>
    <s v="No specific size"/>
    <x v="4"/>
    <s v="United States"/>
    <x v="13"/>
    <n v="242.34"/>
    <x v="2"/>
    <x v="0"/>
  </r>
  <r>
    <s v="Corn"/>
    <x v="4"/>
    <s v="Value of production less operating costs"/>
    <x v="21"/>
    <s v="dollars per planted acre"/>
    <s v="No specific size"/>
    <x v="4"/>
    <s v="United States"/>
    <x v="14"/>
    <n v="348.13"/>
    <x v="3"/>
    <x v="0"/>
  </r>
  <r>
    <s v="Corn"/>
    <x v="4"/>
    <s v="Value of production less operating costs"/>
    <x v="21"/>
    <s v="dollars per planted acre"/>
    <s v="No specific size"/>
    <x v="4"/>
    <s v="United States"/>
    <x v="15"/>
    <n v="399.99"/>
    <x v="3"/>
    <x v="0"/>
  </r>
  <r>
    <s v="Corn"/>
    <x v="4"/>
    <s v="Value of production less operating costs"/>
    <x v="21"/>
    <s v="dollars per planted acre"/>
    <s v="No specific size"/>
    <x v="4"/>
    <s v="United States"/>
    <x v="16"/>
    <n v="440.12"/>
    <x v="3"/>
    <x v="0"/>
  </r>
  <r>
    <s v="Corn"/>
    <x v="4"/>
    <s v="Value of production less operating costs"/>
    <x v="21"/>
    <s v="dollars per planted acre"/>
    <s v="No specific size"/>
    <x v="4"/>
    <s v="United States"/>
    <x v="17"/>
    <n v="357.67"/>
    <x v="3"/>
    <x v="0"/>
  </r>
  <r>
    <s v="Corn"/>
    <x v="4"/>
    <s v="Value of production less operating costs"/>
    <x v="21"/>
    <s v="dollars per planted acre"/>
    <s v="No specific size"/>
    <x v="4"/>
    <s v="United States"/>
    <x v="18"/>
    <n v="275.2"/>
    <x v="3"/>
    <x v="0"/>
  </r>
  <r>
    <s v="Corn"/>
    <x v="4"/>
    <s v="Value of production less operating costs"/>
    <x v="21"/>
    <s v="dollars per planted acre"/>
    <s v="No specific size"/>
    <x v="4"/>
    <s v="United States"/>
    <x v="19"/>
    <n v="307.89999999999998"/>
    <x v="3"/>
    <x v="0"/>
  </r>
  <r>
    <s v="Corn"/>
    <x v="4"/>
    <s v="Value of production less operating costs"/>
    <x v="21"/>
    <s v="dollars per planted acre"/>
    <s v="No specific size"/>
    <x v="4"/>
    <s v="United States"/>
    <x v="20"/>
    <n v="187.08"/>
    <x v="4"/>
    <x v="0"/>
  </r>
  <r>
    <s v="Corn"/>
    <x v="4"/>
    <s v="Value of production less operating costs"/>
    <x v="21"/>
    <s v="dollars per planted acre"/>
    <s v="No specific size"/>
    <x v="4"/>
    <s v="United States"/>
    <x v="21"/>
    <n v="199.88"/>
    <x v="4"/>
    <x v="0"/>
  </r>
  <r>
    <s v="Corn"/>
    <x v="4"/>
    <s v="Value of production less operating costs"/>
    <x v="21"/>
    <s v="dollars per planted acre"/>
    <s v="No specific size"/>
    <x v="4"/>
    <s v="United States"/>
    <x v="22"/>
    <n v="206.72"/>
    <x v="4"/>
    <x v="0"/>
  </r>
  <r>
    <s v="Corn"/>
    <x v="4"/>
    <s v="Value of production less operating costs"/>
    <x v="21"/>
    <s v="dollars per planted acre"/>
    <s v="No specific size"/>
    <x v="4"/>
    <s v="United States"/>
    <x v="23"/>
    <n v="251.46"/>
    <x v="4"/>
    <x v="0"/>
  </r>
  <r>
    <s v="Corn"/>
    <x v="4"/>
    <s v="Value of production less operating costs"/>
    <x v="21"/>
    <s v="dollars per planted acre"/>
    <s v="No specific size"/>
    <x v="4"/>
    <s v="United States"/>
    <x v="24"/>
    <n v="248.41"/>
    <x v="4"/>
    <x v="0"/>
  </r>
  <r>
    <s v="Corn"/>
    <x v="4"/>
    <s v="Value of production less operating costs"/>
    <x v="21"/>
    <s v="dollars per planted acre"/>
    <s v="No specific size"/>
    <x v="4"/>
    <s v="United States"/>
    <x v="25"/>
    <n v="529.36"/>
    <x v="5"/>
    <x v="0"/>
  </r>
  <r>
    <s v="Corn"/>
    <x v="4"/>
    <s v="Value of production less operating costs"/>
    <x v="21"/>
    <s v="dollars per planted acre"/>
    <s v="No specific size"/>
    <x v="4"/>
    <s v="United States"/>
    <x v="26"/>
    <n v="448.48"/>
    <x v="5"/>
    <x v="0"/>
  </r>
  <r>
    <s v="Corn"/>
    <x v="4"/>
    <s v="Value of production less operating costs"/>
    <x v="21"/>
    <s v="dollars per planted acre"/>
    <s v="No specific size"/>
    <x v="5"/>
    <s v="United States"/>
    <x v="0"/>
    <n v="196.31"/>
    <x v="0"/>
    <x v="0"/>
  </r>
  <r>
    <s v="Corn"/>
    <x v="4"/>
    <s v="Value of production less operating costs"/>
    <x v="21"/>
    <s v="dollars per planted acre"/>
    <s v="No specific size"/>
    <x v="5"/>
    <s v="United States"/>
    <x v="1"/>
    <n v="114.73"/>
    <x v="0"/>
    <x v="0"/>
  </r>
  <r>
    <s v="Corn"/>
    <x v="4"/>
    <s v="Value of production less operating costs"/>
    <x v="21"/>
    <s v="dollars per planted acre"/>
    <s v="No specific size"/>
    <x v="5"/>
    <s v="United States"/>
    <x v="2"/>
    <n v="83.12"/>
    <x v="0"/>
    <x v="0"/>
  </r>
  <r>
    <s v="Corn"/>
    <x v="4"/>
    <s v="Value of production less operating costs"/>
    <x v="21"/>
    <s v="dollars per planted acre"/>
    <s v="No specific size"/>
    <x v="5"/>
    <s v="United States"/>
    <x v="3"/>
    <n v="37.31"/>
    <x v="0"/>
    <x v="0"/>
  </r>
  <r>
    <s v="Corn"/>
    <x v="4"/>
    <s v="Value of production less operating costs"/>
    <x v="21"/>
    <s v="dollars per planted acre"/>
    <s v="No specific size"/>
    <x v="5"/>
    <s v="United States"/>
    <x v="4"/>
    <n v="74.33"/>
    <x v="0"/>
    <x v="0"/>
  </r>
  <r>
    <s v="Corn"/>
    <x v="4"/>
    <s v="Value of production less operating costs"/>
    <x v="21"/>
    <s v="dollars per planted acre"/>
    <s v="No specific size"/>
    <x v="5"/>
    <s v="United States"/>
    <x v="5"/>
    <n v="54.11"/>
    <x v="1"/>
    <x v="0"/>
  </r>
  <r>
    <s v="Corn"/>
    <x v="4"/>
    <s v="Value of production less operating costs"/>
    <x v="21"/>
    <s v="dollars per planted acre"/>
    <s v="No specific size"/>
    <x v="5"/>
    <s v="United States"/>
    <x v="6"/>
    <n v="53.39"/>
    <x v="1"/>
    <x v="0"/>
  </r>
  <r>
    <s v="Corn"/>
    <x v="4"/>
    <s v="Value of production less operating costs"/>
    <x v="21"/>
    <s v="dollars per planted acre"/>
    <s v="No specific size"/>
    <x v="5"/>
    <s v="United States"/>
    <x v="7"/>
    <n v="99.93"/>
    <x v="1"/>
    <x v="0"/>
  </r>
  <r>
    <s v="Corn"/>
    <x v="4"/>
    <s v="Value of production less operating costs"/>
    <x v="21"/>
    <s v="dollars per planted acre"/>
    <s v="No specific size"/>
    <x v="5"/>
    <s v="United States"/>
    <x v="8"/>
    <n v="101.5"/>
    <x v="1"/>
    <x v="0"/>
  </r>
  <r>
    <s v="Corn"/>
    <x v="4"/>
    <s v="Value of production less operating costs"/>
    <x v="21"/>
    <s v="dollars per planted acre"/>
    <s v="No specific size"/>
    <x v="5"/>
    <s v="United States"/>
    <x v="9"/>
    <n v="20.75"/>
    <x v="2"/>
    <x v="0"/>
  </r>
  <r>
    <s v="Corn"/>
    <x v="4"/>
    <s v="Value of production less operating costs"/>
    <x v="21"/>
    <s v="dollars per planted acre"/>
    <s v="No specific size"/>
    <x v="5"/>
    <s v="United States"/>
    <x v="10"/>
    <n v="154.84"/>
    <x v="2"/>
    <x v="0"/>
  </r>
  <r>
    <s v="Corn"/>
    <x v="4"/>
    <s v="Value of production less operating costs"/>
    <x v="21"/>
    <s v="dollars per planted acre"/>
    <s v="No specific size"/>
    <x v="5"/>
    <s v="United States"/>
    <x v="11"/>
    <n v="176.84"/>
    <x v="2"/>
    <x v="0"/>
  </r>
  <r>
    <s v="Corn"/>
    <x v="4"/>
    <s v="Value of production less operating costs"/>
    <x v="21"/>
    <s v="dollars per planted acre"/>
    <s v="No specific size"/>
    <x v="5"/>
    <s v="United States"/>
    <x v="12"/>
    <n v="265.83"/>
    <x v="2"/>
    <x v="0"/>
  </r>
  <r>
    <s v="Corn"/>
    <x v="4"/>
    <s v="Value of production less operating costs"/>
    <x v="21"/>
    <s v="dollars per planted acre"/>
    <s v="No specific size"/>
    <x v="5"/>
    <s v="United States"/>
    <x v="13"/>
    <n v="254.08"/>
    <x v="2"/>
    <x v="0"/>
  </r>
  <r>
    <s v="Corn"/>
    <x v="4"/>
    <s v="Value of production less operating costs"/>
    <x v="21"/>
    <s v="dollars per planted acre"/>
    <s v="No specific size"/>
    <x v="5"/>
    <s v="United States"/>
    <x v="14"/>
    <n v="379.07"/>
    <x v="3"/>
    <x v="0"/>
  </r>
  <r>
    <s v="Corn"/>
    <x v="4"/>
    <s v="Value of production less operating costs"/>
    <x v="21"/>
    <s v="dollars per planted acre"/>
    <s v="No specific size"/>
    <x v="5"/>
    <s v="United States"/>
    <x v="15"/>
    <n v="503.29"/>
    <x v="3"/>
    <x v="0"/>
  </r>
  <r>
    <s v="Corn"/>
    <x v="4"/>
    <s v="Value of production less operating costs"/>
    <x v="21"/>
    <s v="dollars per planted acre"/>
    <s v="No specific size"/>
    <x v="5"/>
    <s v="United States"/>
    <x v="16"/>
    <n v="317.97000000000003"/>
    <x v="3"/>
    <x v="0"/>
  </r>
  <r>
    <s v="Corn"/>
    <x v="4"/>
    <s v="Value of production less operating costs"/>
    <x v="21"/>
    <s v="dollars per planted acre"/>
    <s v="No specific size"/>
    <x v="5"/>
    <s v="United States"/>
    <x v="17"/>
    <n v="366.56"/>
    <x v="3"/>
    <x v="0"/>
  </r>
  <r>
    <s v="Corn"/>
    <x v="4"/>
    <s v="Value of production less operating costs"/>
    <x v="21"/>
    <s v="dollars per planted acre"/>
    <s v="No specific size"/>
    <x v="5"/>
    <s v="United States"/>
    <x v="18"/>
    <n v="234.85"/>
    <x v="3"/>
    <x v="0"/>
  </r>
  <r>
    <s v="Corn"/>
    <x v="4"/>
    <s v="Value of production less operating costs"/>
    <x v="21"/>
    <s v="dollars per planted acre"/>
    <s v="No specific size"/>
    <x v="5"/>
    <s v="United States"/>
    <x v="19"/>
    <n v="318.26"/>
    <x v="3"/>
    <x v="0"/>
  </r>
  <r>
    <s v="Corn"/>
    <x v="4"/>
    <s v="Value of production less operating costs"/>
    <x v="21"/>
    <s v="dollars per planted acre"/>
    <s v="No specific size"/>
    <x v="5"/>
    <s v="United States"/>
    <x v="20"/>
    <n v="238.5"/>
    <x v="4"/>
    <x v="0"/>
  </r>
  <r>
    <s v="Corn"/>
    <x v="4"/>
    <s v="Value of production less operating costs"/>
    <x v="21"/>
    <s v="dollars per planted acre"/>
    <s v="No specific size"/>
    <x v="5"/>
    <s v="United States"/>
    <x v="21"/>
    <n v="310.48"/>
    <x v="4"/>
    <x v="0"/>
  </r>
  <r>
    <s v="Corn"/>
    <x v="4"/>
    <s v="Value of production less operating costs"/>
    <x v="21"/>
    <s v="dollars per planted acre"/>
    <s v="No specific size"/>
    <x v="5"/>
    <s v="United States"/>
    <x v="22"/>
    <n v="303.07"/>
    <x v="4"/>
    <x v="0"/>
  </r>
  <r>
    <s v="Corn"/>
    <x v="4"/>
    <s v="Value of production less operating costs"/>
    <x v="21"/>
    <s v="dollars per planted acre"/>
    <s v="No specific size"/>
    <x v="5"/>
    <s v="United States"/>
    <x v="23"/>
    <n v="372.42"/>
    <x v="4"/>
    <x v="0"/>
  </r>
  <r>
    <s v="Corn"/>
    <x v="4"/>
    <s v="Value of production less operating costs"/>
    <x v="21"/>
    <s v="dollars per planted acre"/>
    <s v="No specific size"/>
    <x v="5"/>
    <s v="United States"/>
    <x v="24"/>
    <n v="377.97"/>
    <x v="4"/>
    <x v="0"/>
  </r>
  <r>
    <s v="Corn"/>
    <x v="4"/>
    <s v="Value of production less operating costs"/>
    <x v="21"/>
    <s v="dollars per planted acre"/>
    <s v="No specific size"/>
    <x v="5"/>
    <s v="United States"/>
    <x v="25"/>
    <n v="633.96"/>
    <x v="5"/>
    <x v="0"/>
  </r>
  <r>
    <s v="Corn"/>
    <x v="4"/>
    <s v="Value of production less operating costs"/>
    <x v="21"/>
    <s v="dollars per planted acre"/>
    <s v="No specific size"/>
    <x v="5"/>
    <s v="United States"/>
    <x v="26"/>
    <n v="553.72"/>
    <x v="5"/>
    <x v="0"/>
  </r>
  <r>
    <s v="Corn"/>
    <x v="4"/>
    <s v="Value of production less operating costs"/>
    <x v="21"/>
    <s v="dollars per planted acre"/>
    <s v="No specific size"/>
    <x v="6"/>
    <s v="United States"/>
    <x v="0"/>
    <n v="171.12"/>
    <x v="0"/>
    <x v="0"/>
  </r>
  <r>
    <s v="Corn"/>
    <x v="4"/>
    <s v="Value of production less operating costs"/>
    <x v="21"/>
    <s v="dollars per planted acre"/>
    <s v="No specific size"/>
    <x v="6"/>
    <s v="United States"/>
    <x v="1"/>
    <n v="111.2"/>
    <x v="0"/>
    <x v="0"/>
  </r>
  <r>
    <s v="Corn"/>
    <x v="4"/>
    <s v="Value of production less operating costs"/>
    <x v="21"/>
    <s v="dollars per planted acre"/>
    <s v="No specific size"/>
    <x v="6"/>
    <s v="United States"/>
    <x v="2"/>
    <n v="-4.18"/>
    <x v="0"/>
    <x v="0"/>
  </r>
  <r>
    <s v="Corn"/>
    <x v="4"/>
    <s v="Value of production less operating costs"/>
    <x v="21"/>
    <s v="dollars per planted acre"/>
    <s v="No specific size"/>
    <x v="6"/>
    <s v="United States"/>
    <x v="3"/>
    <n v="32.409999999999997"/>
    <x v="0"/>
    <x v="0"/>
  </r>
  <r>
    <s v="Corn"/>
    <x v="4"/>
    <s v="Value of production less operating costs"/>
    <x v="21"/>
    <s v="dollars per planted acre"/>
    <s v="No specific size"/>
    <x v="6"/>
    <s v="United States"/>
    <x v="4"/>
    <n v="44.83"/>
    <x v="0"/>
    <x v="0"/>
  </r>
  <r>
    <s v="Corn"/>
    <x v="4"/>
    <s v="Value of production less operating costs"/>
    <x v="21"/>
    <s v="dollars per planted acre"/>
    <s v="No specific size"/>
    <x v="6"/>
    <s v="United States"/>
    <x v="5"/>
    <n v="128.66999999999999"/>
    <x v="1"/>
    <x v="0"/>
  </r>
  <r>
    <s v="Corn"/>
    <x v="4"/>
    <s v="Value of production less operating costs"/>
    <x v="21"/>
    <s v="dollars per planted acre"/>
    <s v="No specific size"/>
    <x v="6"/>
    <s v="United States"/>
    <x v="6"/>
    <n v="73.03"/>
    <x v="1"/>
    <x v="0"/>
  </r>
  <r>
    <s v="Corn"/>
    <x v="4"/>
    <s v="Value of production less operating costs"/>
    <x v="21"/>
    <s v="dollars per planted acre"/>
    <s v="No specific size"/>
    <x v="6"/>
    <s v="United States"/>
    <x v="7"/>
    <n v="133.91999999999999"/>
    <x v="1"/>
    <x v="0"/>
  </r>
  <r>
    <s v="Corn"/>
    <x v="4"/>
    <s v="Value of production less operating costs"/>
    <x v="21"/>
    <s v="dollars per planted acre"/>
    <s v="No specific size"/>
    <x v="6"/>
    <s v="United States"/>
    <x v="8"/>
    <n v="131.31"/>
    <x v="1"/>
    <x v="0"/>
  </r>
  <r>
    <s v="Corn"/>
    <x v="4"/>
    <s v="Value of production less operating costs"/>
    <x v="21"/>
    <s v="dollars per planted acre"/>
    <s v="No specific size"/>
    <x v="6"/>
    <s v="United States"/>
    <x v="9"/>
    <n v="40.07"/>
    <x v="2"/>
    <x v="0"/>
  </r>
  <r>
    <s v="Corn"/>
    <x v="4"/>
    <s v="Value of production less operating costs"/>
    <x v="21"/>
    <s v="dollars per planted acre"/>
    <s v="No specific size"/>
    <x v="6"/>
    <s v="United States"/>
    <x v="10"/>
    <n v="117.17"/>
    <x v="2"/>
    <x v="0"/>
  </r>
  <r>
    <s v="Corn"/>
    <x v="4"/>
    <s v="Value of production less operating costs"/>
    <x v="21"/>
    <s v="dollars per planted acre"/>
    <s v="No specific size"/>
    <x v="6"/>
    <s v="United States"/>
    <x v="11"/>
    <n v="133.4"/>
    <x v="2"/>
    <x v="0"/>
  </r>
  <r>
    <s v="Corn"/>
    <x v="4"/>
    <s v="Value of production less operating costs"/>
    <x v="21"/>
    <s v="dollars per planted acre"/>
    <s v="No specific size"/>
    <x v="6"/>
    <s v="United States"/>
    <x v="12"/>
    <n v="138.22"/>
    <x v="2"/>
    <x v="0"/>
  </r>
  <r>
    <s v="Corn"/>
    <x v="4"/>
    <s v="Value of production less operating costs"/>
    <x v="21"/>
    <s v="dollars per planted acre"/>
    <s v="No specific size"/>
    <x v="6"/>
    <s v="United States"/>
    <x v="13"/>
    <n v="141.5"/>
    <x v="2"/>
    <x v="0"/>
  </r>
  <r>
    <s v="Corn"/>
    <x v="4"/>
    <s v="Value of production less operating costs"/>
    <x v="21"/>
    <s v="dollars per planted acre"/>
    <s v="No specific size"/>
    <x v="6"/>
    <s v="United States"/>
    <x v="14"/>
    <n v="241.77"/>
    <x v="3"/>
    <x v="0"/>
  </r>
  <r>
    <s v="Corn"/>
    <x v="4"/>
    <s v="Value of production less operating costs"/>
    <x v="21"/>
    <s v="dollars per planted acre"/>
    <s v="No specific size"/>
    <x v="6"/>
    <s v="United States"/>
    <x v="15"/>
    <n v="311.41000000000003"/>
    <x v="3"/>
    <x v="0"/>
  </r>
  <r>
    <s v="Corn"/>
    <x v="4"/>
    <s v="Value of production less operating costs"/>
    <x v="21"/>
    <s v="dollars per planted acre"/>
    <s v="No specific size"/>
    <x v="6"/>
    <s v="United States"/>
    <x v="16"/>
    <n v="610.41"/>
    <x v="3"/>
    <x v="0"/>
  </r>
  <r>
    <s v="Corn"/>
    <x v="4"/>
    <s v="Value of production less operating costs"/>
    <x v="21"/>
    <s v="dollars per planted acre"/>
    <s v="No specific size"/>
    <x v="6"/>
    <s v="United States"/>
    <x v="17"/>
    <n v="328.99"/>
    <x v="3"/>
    <x v="0"/>
  </r>
  <r>
    <s v="Corn"/>
    <x v="4"/>
    <s v="Value of production less operating costs"/>
    <x v="21"/>
    <s v="dollars per planted acre"/>
    <s v="No specific size"/>
    <x v="6"/>
    <s v="United States"/>
    <x v="18"/>
    <n v="167.71"/>
    <x v="3"/>
    <x v="0"/>
  </r>
  <r>
    <s v="Corn"/>
    <x v="4"/>
    <s v="Value of production less operating costs"/>
    <x v="21"/>
    <s v="dollars per planted acre"/>
    <s v="No specific size"/>
    <x v="6"/>
    <s v="United States"/>
    <x v="19"/>
    <n v="190.36"/>
    <x v="3"/>
    <x v="0"/>
  </r>
  <r>
    <s v="Corn"/>
    <x v="4"/>
    <s v="Value of production less operating costs"/>
    <x v="21"/>
    <s v="dollars per planted acre"/>
    <s v="No specific size"/>
    <x v="6"/>
    <s v="United States"/>
    <x v="20"/>
    <n v="123.16"/>
    <x v="4"/>
    <x v="0"/>
  </r>
  <r>
    <s v="Corn"/>
    <x v="4"/>
    <s v="Value of production less operating costs"/>
    <x v="21"/>
    <s v="dollars per planted acre"/>
    <s v="No specific size"/>
    <x v="6"/>
    <s v="United States"/>
    <x v="21"/>
    <n v="246.87"/>
    <x v="4"/>
    <x v="0"/>
  </r>
  <r>
    <s v="Corn"/>
    <x v="4"/>
    <s v="Value of production less operating costs"/>
    <x v="21"/>
    <s v="dollars per planted acre"/>
    <s v="No specific size"/>
    <x v="6"/>
    <s v="United States"/>
    <x v="22"/>
    <n v="147.1"/>
    <x v="4"/>
    <x v="0"/>
  </r>
  <r>
    <s v="Corn"/>
    <x v="4"/>
    <s v="Value of production less operating costs"/>
    <x v="21"/>
    <s v="dollars per planted acre"/>
    <s v="No specific size"/>
    <x v="6"/>
    <s v="United States"/>
    <x v="23"/>
    <n v="130.93"/>
    <x v="4"/>
    <x v="0"/>
  </r>
  <r>
    <s v="Corn"/>
    <x v="4"/>
    <s v="Value of production less operating costs"/>
    <x v="21"/>
    <s v="dollars per planted acre"/>
    <s v="No specific size"/>
    <x v="6"/>
    <s v="United States"/>
    <x v="24"/>
    <n v="165.13"/>
    <x v="4"/>
    <x v="0"/>
  </r>
  <r>
    <s v="Corn"/>
    <x v="4"/>
    <s v="Value of production less operating costs"/>
    <x v="21"/>
    <s v="dollars per planted acre"/>
    <s v="No specific size"/>
    <x v="6"/>
    <s v="United States"/>
    <x v="25"/>
    <n v="606.17999999999995"/>
    <x v="5"/>
    <x v="0"/>
  </r>
  <r>
    <s v="Corn"/>
    <x v="4"/>
    <s v="Value of production less operating costs"/>
    <x v="21"/>
    <s v="dollars per planted acre"/>
    <s v="No specific size"/>
    <x v="6"/>
    <s v="United States"/>
    <x v="26"/>
    <n v="523.29"/>
    <x v="5"/>
    <x v="0"/>
  </r>
  <r>
    <s v="Corn"/>
    <x v="5"/>
    <s v="Yield"/>
    <x v="22"/>
    <s v="bushels per planted acre"/>
    <s v="No specific size"/>
    <x v="0"/>
    <s v="United States"/>
    <x v="0"/>
    <n v="130"/>
    <x v="0"/>
    <x v="0"/>
  </r>
  <r>
    <s v="Corn"/>
    <x v="5"/>
    <s v="Yield"/>
    <x v="22"/>
    <s v="bushels per planted acre"/>
    <s v="No specific size"/>
    <x v="0"/>
    <s v="United States"/>
    <x v="1"/>
    <n v="130"/>
    <x v="0"/>
    <x v="0"/>
  </r>
  <r>
    <s v="Corn"/>
    <x v="5"/>
    <s v="Yield"/>
    <x v="22"/>
    <s v="bushels per planted acre"/>
    <s v="No specific size"/>
    <x v="0"/>
    <s v="United States"/>
    <x v="2"/>
    <n v="136"/>
    <x v="0"/>
    <x v="0"/>
  </r>
  <r>
    <s v="Corn"/>
    <x v="5"/>
    <s v="Yield"/>
    <x v="22"/>
    <s v="bushels per planted acre"/>
    <s v="No specific size"/>
    <x v="0"/>
    <s v="United States"/>
    <x v="3"/>
    <n v="135"/>
    <x v="0"/>
    <x v="0"/>
  </r>
  <r>
    <s v="Corn"/>
    <x v="5"/>
    <s v="Yield"/>
    <x v="22"/>
    <s v="bushels per planted acre"/>
    <s v="No specific size"/>
    <x v="0"/>
    <s v="United States"/>
    <x v="4"/>
    <n v="138"/>
    <x v="0"/>
    <x v="0"/>
  </r>
  <r>
    <s v="Corn"/>
    <x v="5"/>
    <s v="Yield"/>
    <x v="22"/>
    <s v="bushels per planted acre"/>
    <s v="No specific size"/>
    <x v="0"/>
    <s v="United States"/>
    <x v="5"/>
    <n v="144"/>
    <x v="1"/>
    <x v="0"/>
  </r>
  <r>
    <s v="Corn"/>
    <x v="5"/>
    <s v="Yield"/>
    <x v="22"/>
    <s v="bushels per planted acre"/>
    <s v="No specific size"/>
    <x v="0"/>
    <s v="United States"/>
    <x v="6"/>
    <n v="134"/>
    <x v="1"/>
    <x v="0"/>
  </r>
  <r>
    <s v="Corn"/>
    <x v="5"/>
    <s v="Yield"/>
    <x v="22"/>
    <s v="bushels per planted acre"/>
    <s v="No specific size"/>
    <x v="0"/>
    <s v="United States"/>
    <x v="7"/>
    <n v="149"/>
    <x v="1"/>
    <x v="0"/>
  </r>
  <r>
    <s v="Corn"/>
    <x v="5"/>
    <s v="Yield"/>
    <x v="22"/>
    <s v="bushels per planted acre"/>
    <s v="No specific size"/>
    <x v="0"/>
    <s v="United States"/>
    <x v="8"/>
    <n v="169"/>
    <x v="1"/>
    <x v="0"/>
  </r>
  <r>
    <s v="Corn"/>
    <x v="5"/>
    <s v="Yield"/>
    <x v="22"/>
    <s v="bushels per planted acre"/>
    <s v="No specific size"/>
    <x v="0"/>
    <s v="United States"/>
    <x v="9"/>
    <n v="149"/>
    <x v="2"/>
    <x v="0"/>
  </r>
  <r>
    <s v="Corn"/>
    <x v="5"/>
    <s v="Yield"/>
    <x v="22"/>
    <s v="bushels per planted acre"/>
    <s v="No specific size"/>
    <x v="0"/>
    <s v="United States"/>
    <x v="10"/>
    <n v="138"/>
    <x v="2"/>
    <x v="0"/>
  </r>
  <r>
    <s v="Corn"/>
    <x v="5"/>
    <s v="Yield"/>
    <x v="22"/>
    <s v="bushels per planted acre"/>
    <s v="No specific size"/>
    <x v="0"/>
    <s v="United States"/>
    <x v="11"/>
    <n v="143"/>
    <x v="2"/>
    <x v="0"/>
  </r>
  <r>
    <s v="Corn"/>
    <x v="5"/>
    <s v="Yield"/>
    <x v="22"/>
    <s v="bushels per planted acre"/>
    <s v="No specific size"/>
    <x v="0"/>
    <s v="United States"/>
    <x v="12"/>
    <n v="144"/>
    <x v="2"/>
    <x v="0"/>
  </r>
  <r>
    <s v="Corn"/>
    <x v="5"/>
    <s v="Yield"/>
    <x v="22"/>
    <s v="bushels per planted acre"/>
    <s v="No specific size"/>
    <x v="0"/>
    <s v="United States"/>
    <x v="13"/>
    <n v="156"/>
    <x v="2"/>
    <x v="0"/>
  </r>
  <r>
    <s v="Corn"/>
    <x v="5"/>
    <s v="Yield"/>
    <x v="22"/>
    <s v="bushels per planted acre"/>
    <s v="No specific size"/>
    <x v="0"/>
    <s v="United States"/>
    <x v="14"/>
    <n v="159"/>
    <x v="3"/>
    <x v="0"/>
  </r>
  <r>
    <s v="Corn"/>
    <x v="5"/>
    <s v="Yield"/>
    <x v="22"/>
    <s v="bushels per planted acre"/>
    <s v="No specific size"/>
    <x v="0"/>
    <s v="United States"/>
    <x v="15"/>
    <n v="146"/>
    <x v="3"/>
    <x v="0"/>
  </r>
  <r>
    <s v="Corn"/>
    <x v="5"/>
    <s v="Yield"/>
    <x v="22"/>
    <s v="bushels per planted acre"/>
    <s v="No specific size"/>
    <x v="0"/>
    <s v="United States"/>
    <x v="16"/>
    <n v="118"/>
    <x v="3"/>
    <x v="0"/>
  </r>
  <r>
    <s v="Corn"/>
    <x v="5"/>
    <s v="Yield"/>
    <x v="22"/>
    <s v="bushels per planted acre"/>
    <s v="No specific size"/>
    <x v="0"/>
    <s v="United States"/>
    <x v="17"/>
    <n v="156"/>
    <x v="3"/>
    <x v="0"/>
  </r>
  <r>
    <s v="Corn"/>
    <x v="5"/>
    <s v="Yield"/>
    <x v="22"/>
    <s v="bushels per planted acre"/>
    <s v="No specific size"/>
    <x v="0"/>
    <s v="United States"/>
    <x v="18"/>
    <n v="170"/>
    <x v="3"/>
    <x v="0"/>
  </r>
  <r>
    <s v="Corn"/>
    <x v="5"/>
    <s v="Yield"/>
    <x v="22"/>
    <s v="bushels per planted acre"/>
    <s v="No specific size"/>
    <x v="0"/>
    <s v="United States"/>
    <x v="19"/>
    <n v="167"/>
    <x v="3"/>
    <x v="0"/>
  </r>
  <r>
    <s v="Corn"/>
    <x v="5"/>
    <s v="Yield"/>
    <x v="22"/>
    <s v="bushels per planted acre"/>
    <s v="No specific size"/>
    <x v="0"/>
    <s v="United States"/>
    <x v="20"/>
    <n v="183"/>
    <x v="4"/>
    <x v="0"/>
  </r>
  <r>
    <s v="Corn"/>
    <x v="5"/>
    <s v="Yield"/>
    <x v="22"/>
    <s v="bushels per planted acre"/>
    <s v="No specific size"/>
    <x v="0"/>
    <s v="United States"/>
    <x v="21"/>
    <n v="184"/>
    <x v="4"/>
    <x v="0"/>
  </r>
  <r>
    <s v="Corn"/>
    <x v="5"/>
    <s v="Yield"/>
    <x v="22"/>
    <s v="bushels per planted acre"/>
    <s v="No specific size"/>
    <x v="0"/>
    <s v="United States"/>
    <x v="22"/>
    <n v="183"/>
    <x v="4"/>
    <x v="0"/>
  </r>
  <r>
    <s v="Corn"/>
    <x v="5"/>
    <s v="Yield"/>
    <x v="22"/>
    <s v="bushels per planted acre"/>
    <s v="No specific size"/>
    <x v="0"/>
    <s v="United States"/>
    <x v="23"/>
    <n v="173"/>
    <x v="4"/>
    <x v="0"/>
  </r>
  <r>
    <s v="Corn"/>
    <x v="5"/>
    <s v="Yield"/>
    <x v="22"/>
    <s v="bushels per planted acre"/>
    <s v="No specific size"/>
    <x v="0"/>
    <s v="United States"/>
    <x v="24"/>
    <n v="178"/>
    <x v="4"/>
    <x v="0"/>
  </r>
  <r>
    <s v="Corn"/>
    <x v="5"/>
    <s v="Yield"/>
    <x v="22"/>
    <s v="bushels per planted acre"/>
    <s v="No specific size"/>
    <x v="0"/>
    <s v="United States"/>
    <x v="25"/>
    <n v="186"/>
    <x v="5"/>
    <x v="0"/>
  </r>
  <r>
    <s v="Corn"/>
    <x v="5"/>
    <s v="Yield"/>
    <x v="22"/>
    <s v="bushels per planted acre"/>
    <s v="No specific size"/>
    <x v="0"/>
    <s v="United States"/>
    <x v="26"/>
    <n v="180"/>
    <x v="5"/>
    <x v="0"/>
  </r>
  <r>
    <s v="Corn"/>
    <x v="5"/>
    <s v="Yield"/>
    <x v="22"/>
    <s v="bushels per planted acre"/>
    <s v="No specific size"/>
    <x v="1"/>
    <s v="United States"/>
    <x v="0"/>
    <n v="138"/>
    <x v="0"/>
    <x v="0"/>
  </r>
  <r>
    <s v="Corn"/>
    <x v="5"/>
    <s v="Yield"/>
    <x v="22"/>
    <s v="bushels per planted acre"/>
    <s v="No specific size"/>
    <x v="1"/>
    <s v="United States"/>
    <x v="1"/>
    <n v="136"/>
    <x v="0"/>
    <x v="0"/>
  </r>
  <r>
    <s v="Corn"/>
    <x v="5"/>
    <s v="Yield"/>
    <x v="22"/>
    <s v="bushels per planted acre"/>
    <s v="No specific size"/>
    <x v="1"/>
    <s v="United States"/>
    <x v="2"/>
    <n v="144"/>
    <x v="0"/>
    <x v="0"/>
  </r>
  <r>
    <s v="Corn"/>
    <x v="5"/>
    <s v="Yield"/>
    <x v="22"/>
    <s v="bushels per planted acre"/>
    <s v="No specific size"/>
    <x v="1"/>
    <s v="United States"/>
    <x v="3"/>
    <n v="141"/>
    <x v="0"/>
    <x v="0"/>
  </r>
  <r>
    <s v="Corn"/>
    <x v="5"/>
    <s v="Yield"/>
    <x v="22"/>
    <s v="bushels per planted acre"/>
    <s v="No specific size"/>
    <x v="1"/>
    <s v="United States"/>
    <x v="4"/>
    <n v="148"/>
    <x v="0"/>
    <x v="0"/>
  </r>
  <r>
    <s v="Corn"/>
    <x v="5"/>
    <s v="Yield"/>
    <x v="22"/>
    <s v="bushels per planted acre"/>
    <s v="No specific size"/>
    <x v="1"/>
    <s v="United States"/>
    <x v="5"/>
    <n v="151"/>
    <x v="1"/>
    <x v="0"/>
  </r>
  <r>
    <s v="Corn"/>
    <x v="5"/>
    <s v="Yield"/>
    <x v="22"/>
    <s v="bushels per planted acre"/>
    <s v="No specific size"/>
    <x v="1"/>
    <s v="United States"/>
    <x v="6"/>
    <n v="142"/>
    <x v="1"/>
    <x v="0"/>
  </r>
  <r>
    <s v="Corn"/>
    <x v="5"/>
    <s v="Yield"/>
    <x v="22"/>
    <s v="bushels per planted acre"/>
    <s v="No specific size"/>
    <x v="1"/>
    <s v="United States"/>
    <x v="7"/>
    <n v="157"/>
    <x v="1"/>
    <x v="0"/>
  </r>
  <r>
    <s v="Corn"/>
    <x v="5"/>
    <s v="Yield"/>
    <x v="22"/>
    <s v="bushels per planted acre"/>
    <s v="No specific size"/>
    <x v="1"/>
    <s v="United States"/>
    <x v="8"/>
    <n v="178"/>
    <x v="1"/>
    <x v="0"/>
  </r>
  <r>
    <s v="Corn"/>
    <x v="5"/>
    <s v="Yield"/>
    <x v="22"/>
    <s v="bushels per planted acre"/>
    <s v="No specific size"/>
    <x v="1"/>
    <s v="United States"/>
    <x v="9"/>
    <n v="156"/>
    <x v="2"/>
    <x v="0"/>
  </r>
  <r>
    <s v="Corn"/>
    <x v="5"/>
    <s v="Yield"/>
    <x v="22"/>
    <s v="bushels per planted acre"/>
    <s v="No specific size"/>
    <x v="1"/>
    <s v="United States"/>
    <x v="10"/>
    <n v="151"/>
    <x v="2"/>
    <x v="0"/>
  </r>
  <r>
    <s v="Corn"/>
    <x v="5"/>
    <s v="Yield"/>
    <x v="22"/>
    <s v="bushels per planted acre"/>
    <s v="No specific size"/>
    <x v="1"/>
    <s v="United States"/>
    <x v="11"/>
    <n v="155"/>
    <x v="2"/>
    <x v="0"/>
  </r>
  <r>
    <s v="Corn"/>
    <x v="5"/>
    <s v="Yield"/>
    <x v="22"/>
    <s v="bushels per planted acre"/>
    <s v="No specific size"/>
    <x v="1"/>
    <s v="United States"/>
    <x v="12"/>
    <n v="158"/>
    <x v="2"/>
    <x v="0"/>
  </r>
  <r>
    <s v="Corn"/>
    <x v="5"/>
    <s v="Yield"/>
    <x v="22"/>
    <s v="bushels per planted acre"/>
    <s v="No specific size"/>
    <x v="1"/>
    <s v="United States"/>
    <x v="13"/>
    <n v="168"/>
    <x v="2"/>
    <x v="0"/>
  </r>
  <r>
    <s v="Corn"/>
    <x v="5"/>
    <s v="Yield"/>
    <x v="22"/>
    <s v="bushels per planted acre"/>
    <s v="No specific size"/>
    <x v="1"/>
    <s v="United States"/>
    <x v="14"/>
    <n v="167"/>
    <x v="3"/>
    <x v="0"/>
  </r>
  <r>
    <s v="Corn"/>
    <x v="5"/>
    <s v="Yield"/>
    <x v="22"/>
    <s v="bushels per planted acre"/>
    <s v="No specific size"/>
    <x v="1"/>
    <s v="United States"/>
    <x v="15"/>
    <n v="155"/>
    <x v="3"/>
    <x v="0"/>
  </r>
  <r>
    <s v="Corn"/>
    <x v="5"/>
    <s v="Yield"/>
    <x v="22"/>
    <s v="bushels per planted acre"/>
    <s v="No specific size"/>
    <x v="1"/>
    <s v="United States"/>
    <x v="16"/>
    <n v="119"/>
    <x v="3"/>
    <x v="0"/>
  </r>
  <r>
    <s v="Corn"/>
    <x v="5"/>
    <s v="Yield"/>
    <x v="22"/>
    <s v="bushels per planted acre"/>
    <s v="No specific size"/>
    <x v="1"/>
    <s v="United States"/>
    <x v="17"/>
    <n v="165"/>
    <x v="3"/>
    <x v="0"/>
  </r>
  <r>
    <s v="Corn"/>
    <x v="5"/>
    <s v="Yield"/>
    <x v="22"/>
    <s v="bushels per planted acre"/>
    <s v="No specific size"/>
    <x v="1"/>
    <s v="United States"/>
    <x v="18"/>
    <n v="179"/>
    <x v="3"/>
    <x v="0"/>
  </r>
  <r>
    <s v="Corn"/>
    <x v="5"/>
    <s v="Yield"/>
    <x v="22"/>
    <s v="bushels per planted acre"/>
    <s v="No specific size"/>
    <x v="1"/>
    <s v="United States"/>
    <x v="19"/>
    <n v="174"/>
    <x v="3"/>
    <x v="0"/>
  </r>
  <r>
    <s v="Corn"/>
    <x v="5"/>
    <s v="Yield"/>
    <x v="22"/>
    <s v="bushels per planted acre"/>
    <s v="No specific size"/>
    <x v="1"/>
    <s v="United States"/>
    <x v="20"/>
    <n v="197"/>
    <x v="4"/>
    <x v="0"/>
  </r>
  <r>
    <s v="Corn"/>
    <x v="5"/>
    <s v="Yield"/>
    <x v="22"/>
    <s v="bushels per planted acre"/>
    <s v="No specific size"/>
    <x v="1"/>
    <s v="United States"/>
    <x v="21"/>
    <n v="200"/>
    <x v="4"/>
    <x v="0"/>
  </r>
  <r>
    <s v="Corn"/>
    <x v="5"/>
    <s v="Yield"/>
    <x v="22"/>
    <s v="bushels per planted acre"/>
    <s v="No specific size"/>
    <x v="1"/>
    <s v="United States"/>
    <x v="22"/>
    <n v="199"/>
    <x v="4"/>
    <x v="0"/>
  </r>
  <r>
    <s v="Corn"/>
    <x v="5"/>
    <s v="Yield"/>
    <x v="22"/>
    <s v="bushels per planted acre"/>
    <s v="No specific size"/>
    <x v="1"/>
    <s v="United States"/>
    <x v="23"/>
    <n v="188"/>
    <x v="4"/>
    <x v="0"/>
  </r>
  <r>
    <s v="Corn"/>
    <x v="5"/>
    <s v="Yield"/>
    <x v="22"/>
    <s v="bushels per planted acre"/>
    <s v="No specific size"/>
    <x v="1"/>
    <s v="United States"/>
    <x v="24"/>
    <n v="190"/>
    <x v="4"/>
    <x v="0"/>
  </r>
  <r>
    <s v="Corn"/>
    <x v="5"/>
    <s v="Yield"/>
    <x v="22"/>
    <s v="bushels per planted acre"/>
    <s v="No specific size"/>
    <x v="1"/>
    <s v="United States"/>
    <x v="25"/>
    <n v="201"/>
    <x v="5"/>
    <x v="0"/>
  </r>
  <r>
    <s v="Corn"/>
    <x v="5"/>
    <s v="Yield"/>
    <x v="22"/>
    <s v="bushels per planted acre"/>
    <s v="No specific size"/>
    <x v="1"/>
    <s v="United States"/>
    <x v="26"/>
    <n v="203"/>
    <x v="5"/>
    <x v="0"/>
  </r>
  <r>
    <s v="Corn"/>
    <x v="5"/>
    <s v="Yield"/>
    <x v="22"/>
    <s v="bushels per planted acre"/>
    <s v="No specific size"/>
    <x v="2"/>
    <s v="United States"/>
    <x v="0"/>
    <n v="104"/>
    <x v="0"/>
    <x v="0"/>
  </r>
  <r>
    <s v="Corn"/>
    <x v="5"/>
    <s v="Yield"/>
    <x v="22"/>
    <s v="bushels per planted acre"/>
    <s v="No specific size"/>
    <x v="2"/>
    <s v="United States"/>
    <x v="1"/>
    <n v="119"/>
    <x v="0"/>
    <x v="0"/>
  </r>
  <r>
    <s v="Corn"/>
    <x v="5"/>
    <s v="Yield"/>
    <x v="22"/>
    <s v="bushels per planted acre"/>
    <s v="No specific size"/>
    <x v="2"/>
    <s v="United States"/>
    <x v="2"/>
    <n v="125"/>
    <x v="0"/>
    <x v="0"/>
  </r>
  <r>
    <s v="Corn"/>
    <x v="5"/>
    <s v="Yield"/>
    <x v="22"/>
    <s v="bushels per planted acre"/>
    <s v="No specific size"/>
    <x v="2"/>
    <s v="United States"/>
    <x v="3"/>
    <n v="124"/>
    <x v="0"/>
    <x v="0"/>
  </r>
  <r>
    <s v="Corn"/>
    <x v="5"/>
    <s v="Yield"/>
    <x v="22"/>
    <s v="bushels per planted acre"/>
    <s v="No specific size"/>
    <x v="2"/>
    <s v="United States"/>
    <x v="4"/>
    <n v="127"/>
    <x v="0"/>
    <x v="0"/>
  </r>
  <r>
    <s v="Corn"/>
    <x v="5"/>
    <s v="Yield"/>
    <x v="22"/>
    <s v="bushels per planted acre"/>
    <s v="No specific size"/>
    <x v="2"/>
    <s v="United States"/>
    <x v="5"/>
    <n v="118"/>
    <x v="1"/>
    <x v="0"/>
  </r>
  <r>
    <s v="Corn"/>
    <x v="5"/>
    <s v="Yield"/>
    <x v="22"/>
    <s v="bushels per planted acre"/>
    <s v="No specific size"/>
    <x v="2"/>
    <s v="United States"/>
    <x v="6"/>
    <n v="127"/>
    <x v="1"/>
    <x v="0"/>
  </r>
  <r>
    <s v="Corn"/>
    <x v="5"/>
    <s v="Yield"/>
    <x v="22"/>
    <s v="bushels per planted acre"/>
    <s v="No specific size"/>
    <x v="2"/>
    <s v="United States"/>
    <x v="7"/>
    <n v="138"/>
    <x v="1"/>
    <x v="0"/>
  </r>
  <r>
    <s v="Corn"/>
    <x v="5"/>
    <s v="Yield"/>
    <x v="22"/>
    <s v="bushels per planted acre"/>
    <s v="No specific size"/>
    <x v="2"/>
    <s v="United States"/>
    <x v="8"/>
    <n v="150"/>
    <x v="1"/>
    <x v="0"/>
  </r>
  <r>
    <s v="Corn"/>
    <x v="5"/>
    <s v="Yield"/>
    <x v="22"/>
    <s v="bushels per planted acre"/>
    <s v="No specific size"/>
    <x v="2"/>
    <s v="United States"/>
    <x v="9"/>
    <n v="147"/>
    <x v="2"/>
    <x v="0"/>
  </r>
  <r>
    <s v="Corn"/>
    <x v="5"/>
    <s v="Yield"/>
    <x v="22"/>
    <s v="bushels per planted acre"/>
    <s v="No specific size"/>
    <x v="2"/>
    <s v="United States"/>
    <x v="10"/>
    <n v="106"/>
    <x v="2"/>
    <x v="0"/>
  </r>
  <r>
    <s v="Corn"/>
    <x v="5"/>
    <s v="Yield"/>
    <x v="22"/>
    <s v="bushels per planted acre"/>
    <s v="No specific size"/>
    <x v="2"/>
    <s v="United States"/>
    <x v="11"/>
    <n v="108"/>
    <x v="2"/>
    <x v="0"/>
  </r>
  <r>
    <s v="Corn"/>
    <x v="5"/>
    <s v="Yield"/>
    <x v="22"/>
    <s v="bushels per planted acre"/>
    <s v="No specific size"/>
    <x v="2"/>
    <s v="United States"/>
    <x v="12"/>
    <n v="115"/>
    <x v="2"/>
    <x v="0"/>
  </r>
  <r>
    <s v="Corn"/>
    <x v="5"/>
    <s v="Yield"/>
    <x v="22"/>
    <s v="bushels per planted acre"/>
    <s v="No specific size"/>
    <x v="2"/>
    <s v="United States"/>
    <x v="13"/>
    <n v="125"/>
    <x v="2"/>
    <x v="0"/>
  </r>
  <r>
    <s v="Corn"/>
    <x v="5"/>
    <s v="Yield"/>
    <x v="22"/>
    <s v="bushels per planted acre"/>
    <s v="No specific size"/>
    <x v="2"/>
    <s v="United States"/>
    <x v="14"/>
    <n v="156"/>
    <x v="3"/>
    <x v="0"/>
  </r>
  <r>
    <s v="Corn"/>
    <x v="5"/>
    <s v="Yield"/>
    <x v="22"/>
    <s v="bushels per planted acre"/>
    <s v="No specific size"/>
    <x v="2"/>
    <s v="United States"/>
    <x v="15"/>
    <n v="149"/>
    <x v="3"/>
    <x v="0"/>
  </r>
  <r>
    <s v="Corn"/>
    <x v="5"/>
    <s v="Yield"/>
    <x v="22"/>
    <s v="bushels per planted acre"/>
    <s v="No specific size"/>
    <x v="2"/>
    <s v="United States"/>
    <x v="16"/>
    <n v="130"/>
    <x v="3"/>
    <x v="0"/>
  </r>
  <r>
    <s v="Corn"/>
    <x v="5"/>
    <s v="Yield"/>
    <x v="22"/>
    <s v="bushels per planted acre"/>
    <s v="No specific size"/>
    <x v="2"/>
    <s v="United States"/>
    <x v="17"/>
    <n v="147"/>
    <x v="3"/>
    <x v="0"/>
  </r>
  <r>
    <s v="Corn"/>
    <x v="5"/>
    <s v="Yield"/>
    <x v="22"/>
    <s v="bushels per planted acre"/>
    <s v="No specific size"/>
    <x v="2"/>
    <s v="United States"/>
    <x v="18"/>
    <n v="156"/>
    <x v="3"/>
    <x v="0"/>
  </r>
  <r>
    <s v="Corn"/>
    <x v="5"/>
    <s v="Yield"/>
    <x v="22"/>
    <s v="bushels per planted acre"/>
    <s v="No specific size"/>
    <x v="2"/>
    <s v="United States"/>
    <x v="19"/>
    <n v="158"/>
    <x v="3"/>
    <x v="0"/>
  </r>
  <r>
    <s v="Corn"/>
    <x v="5"/>
    <s v="Yield"/>
    <x v="22"/>
    <s v="bushels per planted acre"/>
    <s v="No specific size"/>
    <x v="2"/>
    <s v="United States"/>
    <x v="20"/>
    <n v="170"/>
    <x v="4"/>
    <x v="0"/>
  </r>
  <r>
    <s v="Corn"/>
    <x v="5"/>
    <s v="Yield"/>
    <x v="22"/>
    <s v="bushels per planted acre"/>
    <s v="No specific size"/>
    <x v="2"/>
    <s v="United States"/>
    <x v="21"/>
    <n v="177"/>
    <x v="4"/>
    <x v="0"/>
  </r>
  <r>
    <s v="Corn"/>
    <x v="5"/>
    <s v="Yield"/>
    <x v="22"/>
    <s v="bushels per planted acre"/>
    <s v="No specific size"/>
    <x v="2"/>
    <s v="United States"/>
    <x v="22"/>
    <n v="173"/>
    <x v="4"/>
    <x v="0"/>
  </r>
  <r>
    <s v="Corn"/>
    <x v="5"/>
    <s v="Yield"/>
    <x v="22"/>
    <s v="bushels per planted acre"/>
    <s v="No specific size"/>
    <x v="2"/>
    <s v="United States"/>
    <x v="23"/>
    <n v="166"/>
    <x v="4"/>
    <x v="0"/>
  </r>
  <r>
    <s v="Corn"/>
    <x v="5"/>
    <s v="Yield"/>
    <x v="22"/>
    <s v="bushels per planted acre"/>
    <s v="No specific size"/>
    <x v="2"/>
    <s v="United States"/>
    <x v="24"/>
    <n v="172"/>
    <x v="4"/>
    <x v="0"/>
  </r>
  <r>
    <s v="Corn"/>
    <x v="5"/>
    <s v="Yield"/>
    <x v="22"/>
    <s v="bushels per planted acre"/>
    <s v="No specific size"/>
    <x v="2"/>
    <s v="United States"/>
    <x v="25"/>
    <n v="178"/>
    <x v="5"/>
    <x v="0"/>
  </r>
  <r>
    <s v="Corn"/>
    <x v="5"/>
    <s v="Yield"/>
    <x v="22"/>
    <s v="bushels per planted acre"/>
    <s v="No specific size"/>
    <x v="2"/>
    <s v="United States"/>
    <x v="26"/>
    <n v="171"/>
    <x v="5"/>
    <x v="0"/>
  </r>
  <r>
    <s v="Corn"/>
    <x v="5"/>
    <s v="Yield"/>
    <x v="22"/>
    <s v="bushels per planted acre"/>
    <s v="No specific size"/>
    <x v="3"/>
    <s v="United States"/>
    <x v="0"/>
    <n v="99"/>
    <x v="0"/>
    <x v="0"/>
  </r>
  <r>
    <s v="Corn"/>
    <x v="5"/>
    <s v="Yield"/>
    <x v="22"/>
    <s v="bushels per planted acre"/>
    <s v="No specific size"/>
    <x v="3"/>
    <s v="United States"/>
    <x v="1"/>
    <n v="96"/>
    <x v="0"/>
    <x v="0"/>
  </r>
  <r>
    <s v="Corn"/>
    <x v="5"/>
    <s v="Yield"/>
    <x v="22"/>
    <s v="bushels per planted acre"/>
    <s v="No specific size"/>
    <x v="3"/>
    <s v="United States"/>
    <x v="2"/>
    <n v="111"/>
    <x v="0"/>
    <x v="0"/>
  </r>
  <r>
    <s v="Corn"/>
    <x v="5"/>
    <s v="Yield"/>
    <x v="22"/>
    <s v="bushels per planted acre"/>
    <s v="No specific size"/>
    <x v="3"/>
    <s v="United States"/>
    <x v="3"/>
    <n v="105"/>
    <x v="0"/>
    <x v="0"/>
  </r>
  <r>
    <s v="Corn"/>
    <x v="5"/>
    <s v="Yield"/>
    <x v="22"/>
    <s v="bushels per planted acre"/>
    <s v="No specific size"/>
    <x v="3"/>
    <s v="United States"/>
    <x v="4"/>
    <n v="97"/>
    <x v="0"/>
    <x v="0"/>
  </r>
  <r>
    <s v="Corn"/>
    <x v="5"/>
    <s v="Yield"/>
    <x v="22"/>
    <s v="bushels per planted acre"/>
    <s v="No specific size"/>
    <x v="3"/>
    <s v="United States"/>
    <x v="5"/>
    <n v="111"/>
    <x v="1"/>
    <x v="0"/>
  </r>
  <r>
    <s v="Corn"/>
    <x v="5"/>
    <s v="Yield"/>
    <x v="22"/>
    <s v="bushels per planted acre"/>
    <s v="No specific size"/>
    <x v="3"/>
    <s v="United States"/>
    <x v="6"/>
    <n v="95"/>
    <x v="1"/>
    <x v="0"/>
  </r>
  <r>
    <s v="Corn"/>
    <x v="5"/>
    <s v="Yield"/>
    <x v="22"/>
    <s v="bushels per planted acre"/>
    <s v="No specific size"/>
    <x v="3"/>
    <s v="United States"/>
    <x v="7"/>
    <n v="108"/>
    <x v="1"/>
    <x v="0"/>
  </r>
  <r>
    <s v="Corn"/>
    <x v="5"/>
    <s v="Yield"/>
    <x v="22"/>
    <s v="bushels per planted acre"/>
    <s v="No specific size"/>
    <x v="3"/>
    <s v="United States"/>
    <x v="8"/>
    <n v="110"/>
    <x v="1"/>
    <x v="0"/>
  </r>
  <r>
    <s v="Corn"/>
    <x v="5"/>
    <s v="Yield"/>
    <x v="22"/>
    <s v="bushels per planted acre"/>
    <s v="No specific size"/>
    <x v="3"/>
    <s v="United States"/>
    <x v="9"/>
    <n v="123"/>
    <x v="2"/>
    <x v="0"/>
  </r>
  <r>
    <s v="Corn"/>
    <x v="5"/>
    <s v="Yield"/>
    <x v="22"/>
    <s v="bushels per planted acre"/>
    <s v="No specific size"/>
    <x v="3"/>
    <s v="United States"/>
    <x v="10"/>
    <n v="122"/>
    <x v="2"/>
    <x v="0"/>
  </r>
  <r>
    <s v="Corn"/>
    <x v="5"/>
    <s v="Yield"/>
    <x v="22"/>
    <s v="bushels per planted acre"/>
    <s v="No specific size"/>
    <x v="3"/>
    <s v="United States"/>
    <x v="11"/>
    <n v="127"/>
    <x v="2"/>
    <x v="0"/>
  </r>
  <r>
    <s v="Corn"/>
    <x v="5"/>
    <s v="Yield"/>
    <x v="22"/>
    <s v="bushels per planted acre"/>
    <s v="No specific size"/>
    <x v="3"/>
    <s v="United States"/>
    <x v="12"/>
    <n v="128"/>
    <x v="2"/>
    <x v="0"/>
  </r>
  <r>
    <s v="Corn"/>
    <x v="5"/>
    <s v="Yield"/>
    <x v="22"/>
    <s v="bushels per planted acre"/>
    <s v="No specific size"/>
    <x v="3"/>
    <s v="United States"/>
    <x v="13"/>
    <n v="137"/>
    <x v="2"/>
    <x v="0"/>
  </r>
  <r>
    <s v="Corn"/>
    <x v="5"/>
    <s v="Yield"/>
    <x v="22"/>
    <s v="bushels per planted acre"/>
    <s v="No specific size"/>
    <x v="3"/>
    <s v="United States"/>
    <x v="14"/>
    <n v="144"/>
    <x v="3"/>
    <x v="0"/>
  </r>
  <r>
    <s v="Corn"/>
    <x v="5"/>
    <s v="Yield"/>
    <x v="22"/>
    <s v="bushels per planted acre"/>
    <s v="No specific size"/>
    <x v="3"/>
    <s v="United States"/>
    <x v="15"/>
    <n v="119"/>
    <x v="3"/>
    <x v="0"/>
  </r>
  <r>
    <s v="Corn"/>
    <x v="5"/>
    <s v="Yield"/>
    <x v="22"/>
    <s v="bushels per planted acre"/>
    <s v="No specific size"/>
    <x v="3"/>
    <s v="United States"/>
    <x v="16"/>
    <n v="110"/>
    <x v="3"/>
    <x v="0"/>
  </r>
  <r>
    <s v="Corn"/>
    <x v="5"/>
    <s v="Yield"/>
    <x v="22"/>
    <s v="bushels per planted acre"/>
    <s v="No specific size"/>
    <x v="3"/>
    <s v="United States"/>
    <x v="17"/>
    <n v="121"/>
    <x v="3"/>
    <x v="0"/>
  </r>
  <r>
    <s v="Corn"/>
    <x v="5"/>
    <s v="Yield"/>
    <x v="22"/>
    <s v="bushels per planted acre"/>
    <s v="No specific size"/>
    <x v="3"/>
    <s v="United States"/>
    <x v="18"/>
    <n v="134"/>
    <x v="3"/>
    <x v="0"/>
  </r>
  <r>
    <s v="Corn"/>
    <x v="5"/>
    <s v="Yield"/>
    <x v="22"/>
    <s v="bushels per planted acre"/>
    <s v="No specific size"/>
    <x v="3"/>
    <s v="United States"/>
    <x v="19"/>
    <n v="142"/>
    <x v="3"/>
    <x v="0"/>
  </r>
  <r>
    <s v="Corn"/>
    <x v="5"/>
    <s v="Yield"/>
    <x v="22"/>
    <s v="bushels per planted acre"/>
    <s v="No specific size"/>
    <x v="3"/>
    <s v="United States"/>
    <x v="20"/>
    <n v="164"/>
    <x v="4"/>
    <x v="0"/>
  </r>
  <r>
    <s v="Corn"/>
    <x v="5"/>
    <s v="Yield"/>
    <x v="22"/>
    <s v="bushels per planted acre"/>
    <s v="No specific size"/>
    <x v="3"/>
    <s v="United States"/>
    <x v="21"/>
    <n v="149"/>
    <x v="4"/>
    <x v="0"/>
  </r>
  <r>
    <s v="Corn"/>
    <x v="5"/>
    <s v="Yield"/>
    <x v="22"/>
    <s v="bushels per planted acre"/>
    <s v="No specific size"/>
    <x v="3"/>
    <s v="United States"/>
    <x v="22"/>
    <n v="161"/>
    <x v="4"/>
    <x v="0"/>
  </r>
  <r>
    <s v="Corn"/>
    <x v="5"/>
    <s v="Yield"/>
    <x v="22"/>
    <s v="bushels per planted acre"/>
    <s v="No specific size"/>
    <x v="3"/>
    <s v="United States"/>
    <x v="23"/>
    <n v="139"/>
    <x v="4"/>
    <x v="0"/>
  </r>
  <r>
    <s v="Corn"/>
    <x v="5"/>
    <s v="Yield"/>
    <x v="22"/>
    <s v="bushels per planted acre"/>
    <s v="No specific size"/>
    <x v="3"/>
    <s v="United States"/>
    <x v="24"/>
    <n v="154"/>
    <x v="4"/>
    <x v="0"/>
  </r>
  <r>
    <s v="Corn"/>
    <x v="5"/>
    <s v="Yield"/>
    <x v="22"/>
    <s v="bushels per planted acre"/>
    <s v="No specific size"/>
    <x v="3"/>
    <s v="United States"/>
    <x v="25"/>
    <n v="154"/>
    <x v="5"/>
    <x v="0"/>
  </r>
  <r>
    <s v="Corn"/>
    <x v="5"/>
    <s v="Yield"/>
    <x v="22"/>
    <s v="bushels per planted acre"/>
    <s v="No specific size"/>
    <x v="3"/>
    <s v="United States"/>
    <x v="26"/>
    <n v="167"/>
    <x v="5"/>
    <x v="0"/>
  </r>
  <r>
    <s v="Corn"/>
    <x v="5"/>
    <s v="Yield"/>
    <x v="22"/>
    <s v="bushels per planted acre"/>
    <s v="No specific size"/>
    <x v="4"/>
    <s v="United States"/>
    <x v="0"/>
    <n v="143"/>
    <x v="0"/>
    <x v="0"/>
  </r>
  <r>
    <s v="Corn"/>
    <x v="5"/>
    <s v="Yield"/>
    <x v="22"/>
    <s v="bushels per planted acre"/>
    <s v="No specific size"/>
    <x v="4"/>
    <s v="United States"/>
    <x v="1"/>
    <n v="138"/>
    <x v="0"/>
    <x v="0"/>
  </r>
  <r>
    <s v="Corn"/>
    <x v="5"/>
    <s v="Yield"/>
    <x v="22"/>
    <s v="bushels per planted acre"/>
    <s v="No specific size"/>
    <x v="4"/>
    <s v="United States"/>
    <x v="2"/>
    <n v="139"/>
    <x v="0"/>
    <x v="0"/>
  </r>
  <r>
    <s v="Corn"/>
    <x v="5"/>
    <s v="Yield"/>
    <x v="22"/>
    <s v="bushels per planted acre"/>
    <s v="No specific size"/>
    <x v="4"/>
    <s v="United States"/>
    <x v="3"/>
    <n v="140"/>
    <x v="0"/>
    <x v="0"/>
  </r>
  <r>
    <s v="Corn"/>
    <x v="5"/>
    <s v="Yield"/>
    <x v="22"/>
    <s v="bushels per planted acre"/>
    <s v="No specific size"/>
    <x v="4"/>
    <s v="United States"/>
    <x v="4"/>
    <n v="127"/>
    <x v="0"/>
    <x v="0"/>
  </r>
  <r>
    <s v="Corn"/>
    <x v="5"/>
    <s v="Yield"/>
    <x v="22"/>
    <s v="bushels per planted acre"/>
    <s v="No specific size"/>
    <x v="4"/>
    <s v="United States"/>
    <x v="5"/>
    <n v="150"/>
    <x v="1"/>
    <x v="0"/>
  </r>
  <r>
    <s v="Corn"/>
    <x v="5"/>
    <s v="Yield"/>
    <x v="22"/>
    <s v="bushels per planted acre"/>
    <s v="No specific size"/>
    <x v="4"/>
    <s v="United States"/>
    <x v="6"/>
    <n v="126"/>
    <x v="1"/>
    <x v="0"/>
  </r>
  <r>
    <s v="Corn"/>
    <x v="5"/>
    <s v="Yield"/>
    <x v="22"/>
    <s v="bushels per planted acre"/>
    <s v="No specific size"/>
    <x v="4"/>
    <s v="United States"/>
    <x v="7"/>
    <n v="147"/>
    <x v="1"/>
    <x v="0"/>
  </r>
  <r>
    <s v="Corn"/>
    <x v="5"/>
    <s v="Yield"/>
    <x v="22"/>
    <s v="bushels per planted acre"/>
    <s v="No specific size"/>
    <x v="4"/>
    <s v="United States"/>
    <x v="8"/>
    <n v="173"/>
    <x v="1"/>
    <x v="0"/>
  </r>
  <r>
    <s v="Corn"/>
    <x v="5"/>
    <s v="Yield"/>
    <x v="22"/>
    <s v="bushels per planted acre"/>
    <s v="No specific size"/>
    <x v="4"/>
    <s v="United States"/>
    <x v="9"/>
    <n v="135"/>
    <x v="2"/>
    <x v="0"/>
  </r>
  <r>
    <s v="Corn"/>
    <x v="5"/>
    <s v="Yield"/>
    <x v="22"/>
    <s v="bushels per planted acre"/>
    <s v="No specific size"/>
    <x v="4"/>
    <s v="United States"/>
    <x v="10"/>
    <n v="119"/>
    <x v="2"/>
    <x v="0"/>
  </r>
  <r>
    <s v="Corn"/>
    <x v="5"/>
    <s v="Yield"/>
    <x v="22"/>
    <s v="bushels per planted acre"/>
    <s v="No specific size"/>
    <x v="4"/>
    <s v="United States"/>
    <x v="11"/>
    <n v="140"/>
    <x v="2"/>
    <x v="0"/>
  </r>
  <r>
    <s v="Corn"/>
    <x v="5"/>
    <s v="Yield"/>
    <x v="22"/>
    <s v="bushels per planted acre"/>
    <s v="No specific size"/>
    <x v="4"/>
    <s v="United States"/>
    <x v="12"/>
    <n v="134"/>
    <x v="2"/>
    <x v="0"/>
  </r>
  <r>
    <s v="Corn"/>
    <x v="5"/>
    <s v="Yield"/>
    <x v="22"/>
    <s v="bushels per planted acre"/>
    <s v="No specific size"/>
    <x v="4"/>
    <s v="United States"/>
    <x v="13"/>
    <n v="147"/>
    <x v="2"/>
    <x v="0"/>
  </r>
  <r>
    <s v="Corn"/>
    <x v="5"/>
    <s v="Yield"/>
    <x v="22"/>
    <s v="bushels per planted acre"/>
    <s v="No specific size"/>
    <x v="4"/>
    <s v="United States"/>
    <x v="14"/>
    <n v="142"/>
    <x v="3"/>
    <x v="0"/>
  </r>
  <r>
    <s v="Corn"/>
    <x v="5"/>
    <s v="Yield"/>
    <x v="22"/>
    <s v="bushels per planted acre"/>
    <s v="No specific size"/>
    <x v="4"/>
    <s v="United States"/>
    <x v="15"/>
    <n v="122"/>
    <x v="3"/>
    <x v="0"/>
  </r>
  <r>
    <s v="Corn"/>
    <x v="5"/>
    <s v="Yield"/>
    <x v="22"/>
    <s v="bushels per planted acre"/>
    <s v="No specific size"/>
    <x v="4"/>
    <s v="United States"/>
    <x v="16"/>
    <n v="112"/>
    <x v="3"/>
    <x v="0"/>
  </r>
  <r>
    <s v="Corn"/>
    <x v="5"/>
    <s v="Yield"/>
    <x v="22"/>
    <s v="bushels per planted acre"/>
    <s v="No specific size"/>
    <x v="4"/>
    <s v="United States"/>
    <x v="17"/>
    <n v="142"/>
    <x v="3"/>
    <x v="0"/>
  </r>
  <r>
    <s v="Corn"/>
    <x v="5"/>
    <s v="Yield"/>
    <x v="22"/>
    <s v="bushels per planted acre"/>
    <s v="No specific size"/>
    <x v="4"/>
    <s v="United States"/>
    <x v="18"/>
    <n v="159"/>
    <x v="3"/>
    <x v="0"/>
  </r>
  <r>
    <s v="Corn"/>
    <x v="5"/>
    <s v="Yield"/>
    <x v="22"/>
    <s v="bushels per planted acre"/>
    <s v="No specific size"/>
    <x v="4"/>
    <s v="United States"/>
    <x v="19"/>
    <n v="159"/>
    <x v="3"/>
    <x v="0"/>
  </r>
  <r>
    <s v="Corn"/>
    <x v="5"/>
    <s v="Yield"/>
    <x v="22"/>
    <s v="bushels per planted acre"/>
    <s v="No specific size"/>
    <x v="4"/>
    <s v="United States"/>
    <x v="20"/>
    <n v="157"/>
    <x v="4"/>
    <x v="0"/>
  </r>
  <r>
    <s v="Corn"/>
    <x v="5"/>
    <s v="Yield"/>
    <x v="22"/>
    <s v="bushels per planted acre"/>
    <s v="No specific size"/>
    <x v="4"/>
    <s v="United States"/>
    <x v="21"/>
    <n v="157"/>
    <x v="4"/>
    <x v="0"/>
  </r>
  <r>
    <s v="Corn"/>
    <x v="5"/>
    <s v="Yield"/>
    <x v="22"/>
    <s v="bushels per planted acre"/>
    <s v="No specific size"/>
    <x v="4"/>
    <s v="United States"/>
    <x v="22"/>
    <n v="153"/>
    <x v="4"/>
    <x v="0"/>
  </r>
  <r>
    <s v="Corn"/>
    <x v="5"/>
    <s v="Yield"/>
    <x v="22"/>
    <s v="bushels per planted acre"/>
    <s v="No specific size"/>
    <x v="4"/>
    <s v="United States"/>
    <x v="23"/>
    <n v="153"/>
    <x v="4"/>
    <x v="0"/>
  </r>
  <r>
    <s v="Corn"/>
    <x v="5"/>
    <s v="Yield"/>
    <x v="22"/>
    <s v="bushels per planted acre"/>
    <s v="No specific size"/>
    <x v="4"/>
    <s v="United States"/>
    <x v="24"/>
    <n v="152"/>
    <x v="4"/>
    <x v="0"/>
  </r>
  <r>
    <s v="Corn"/>
    <x v="5"/>
    <s v="Yield"/>
    <x v="22"/>
    <s v="bushels per planted acre"/>
    <s v="No specific size"/>
    <x v="4"/>
    <s v="United States"/>
    <x v="25"/>
    <n v="166"/>
    <x v="5"/>
    <x v="0"/>
  </r>
  <r>
    <s v="Corn"/>
    <x v="5"/>
    <s v="Yield"/>
    <x v="22"/>
    <s v="bushels per planted acre"/>
    <s v="No specific size"/>
    <x v="4"/>
    <s v="United States"/>
    <x v="26"/>
    <n v="130"/>
    <x v="5"/>
    <x v="0"/>
  </r>
  <r>
    <s v="Corn"/>
    <x v="5"/>
    <s v="Yield"/>
    <x v="22"/>
    <s v="bushels per planted acre"/>
    <s v="No specific size"/>
    <x v="5"/>
    <s v="United States"/>
    <x v="0"/>
    <n v="120"/>
    <x v="0"/>
    <x v="0"/>
  </r>
  <r>
    <s v="Corn"/>
    <x v="5"/>
    <s v="Yield"/>
    <x v="22"/>
    <s v="bushels per planted acre"/>
    <s v="No specific size"/>
    <x v="5"/>
    <s v="United States"/>
    <x v="1"/>
    <n v="102"/>
    <x v="0"/>
    <x v="0"/>
  </r>
  <r>
    <s v="Corn"/>
    <x v="5"/>
    <s v="Yield"/>
    <x v="22"/>
    <s v="bushels per planted acre"/>
    <s v="No specific size"/>
    <x v="5"/>
    <s v="United States"/>
    <x v="2"/>
    <n v="114"/>
    <x v="0"/>
    <x v="0"/>
  </r>
  <r>
    <s v="Corn"/>
    <x v="5"/>
    <s v="Yield"/>
    <x v="22"/>
    <s v="bushels per planted acre"/>
    <s v="No specific size"/>
    <x v="5"/>
    <s v="United States"/>
    <x v="3"/>
    <n v="97"/>
    <x v="0"/>
    <x v="0"/>
  </r>
  <r>
    <s v="Corn"/>
    <x v="5"/>
    <s v="Yield"/>
    <x v="22"/>
    <s v="bushels per planted acre"/>
    <s v="No specific size"/>
    <x v="5"/>
    <s v="United States"/>
    <x v="4"/>
    <n v="128"/>
    <x v="0"/>
    <x v="0"/>
  </r>
  <r>
    <s v="Corn"/>
    <x v="5"/>
    <s v="Yield"/>
    <x v="22"/>
    <s v="bushels per planted acre"/>
    <s v="No specific size"/>
    <x v="5"/>
    <s v="United States"/>
    <x v="5"/>
    <n v="95"/>
    <x v="1"/>
    <x v="0"/>
  </r>
  <r>
    <s v="Corn"/>
    <x v="5"/>
    <s v="Yield"/>
    <x v="22"/>
    <s v="bushels per planted acre"/>
    <s v="No specific size"/>
    <x v="5"/>
    <s v="United States"/>
    <x v="6"/>
    <n v="67"/>
    <x v="1"/>
    <x v="0"/>
  </r>
  <r>
    <s v="Corn"/>
    <x v="5"/>
    <s v="Yield"/>
    <x v="22"/>
    <s v="bushels per planted acre"/>
    <s v="No specific size"/>
    <x v="5"/>
    <s v="United States"/>
    <x v="7"/>
    <n v="98"/>
    <x v="1"/>
    <x v="0"/>
  </r>
  <r>
    <s v="Corn"/>
    <x v="5"/>
    <s v="Yield"/>
    <x v="22"/>
    <s v="bushels per planted acre"/>
    <s v="No specific size"/>
    <x v="5"/>
    <s v="United States"/>
    <x v="8"/>
    <n v="111"/>
    <x v="1"/>
    <x v="0"/>
  </r>
  <r>
    <s v="Corn"/>
    <x v="5"/>
    <s v="Yield"/>
    <x v="22"/>
    <s v="bushels per planted acre"/>
    <s v="No specific size"/>
    <x v="5"/>
    <s v="United States"/>
    <x v="9"/>
    <n v="112"/>
    <x v="2"/>
    <x v="0"/>
  </r>
  <r>
    <s v="Corn"/>
    <x v="5"/>
    <s v="Yield"/>
    <x v="22"/>
    <s v="bushels per planted acre"/>
    <s v="No specific size"/>
    <x v="5"/>
    <s v="United States"/>
    <x v="10"/>
    <n v="136"/>
    <x v="2"/>
    <x v="0"/>
  </r>
  <r>
    <s v="Corn"/>
    <x v="5"/>
    <s v="Yield"/>
    <x v="22"/>
    <s v="bushels per planted acre"/>
    <s v="No specific size"/>
    <x v="5"/>
    <s v="United States"/>
    <x v="11"/>
    <n v="121"/>
    <x v="2"/>
    <x v="0"/>
  </r>
  <r>
    <s v="Corn"/>
    <x v="5"/>
    <s v="Yield"/>
    <x v="22"/>
    <s v="bushels per planted acre"/>
    <s v="No specific size"/>
    <x v="5"/>
    <s v="United States"/>
    <x v="12"/>
    <n v="126"/>
    <x v="2"/>
    <x v="0"/>
  </r>
  <r>
    <s v="Corn"/>
    <x v="5"/>
    <s v="Yield"/>
    <x v="22"/>
    <s v="bushels per planted acre"/>
    <s v="No specific size"/>
    <x v="5"/>
    <s v="United States"/>
    <x v="13"/>
    <n v="156"/>
    <x v="2"/>
    <x v="0"/>
  </r>
  <r>
    <s v="Corn"/>
    <x v="5"/>
    <s v="Yield"/>
    <x v="22"/>
    <s v="bushels per planted acre"/>
    <s v="No specific size"/>
    <x v="5"/>
    <s v="United States"/>
    <x v="14"/>
    <n v="135"/>
    <x v="3"/>
    <x v="0"/>
  </r>
  <r>
    <s v="Corn"/>
    <x v="5"/>
    <s v="Yield"/>
    <x v="22"/>
    <s v="bushels per planted acre"/>
    <s v="No specific size"/>
    <x v="5"/>
    <s v="United States"/>
    <x v="15"/>
    <n v="129"/>
    <x v="3"/>
    <x v="0"/>
  </r>
  <r>
    <s v="Corn"/>
    <x v="5"/>
    <s v="Yield"/>
    <x v="22"/>
    <s v="bushels per planted acre"/>
    <s v="No specific size"/>
    <x v="5"/>
    <s v="United States"/>
    <x v="16"/>
    <n v="90"/>
    <x v="3"/>
    <x v="0"/>
  </r>
  <r>
    <s v="Corn"/>
    <x v="5"/>
    <s v="Yield"/>
    <x v="22"/>
    <s v="bushels per planted acre"/>
    <s v="No specific size"/>
    <x v="5"/>
    <s v="United States"/>
    <x v="17"/>
    <n v="161"/>
    <x v="3"/>
    <x v="0"/>
  </r>
  <r>
    <s v="Corn"/>
    <x v="5"/>
    <s v="Yield"/>
    <x v="22"/>
    <s v="bushels per planted acre"/>
    <s v="No specific size"/>
    <x v="5"/>
    <s v="United States"/>
    <x v="18"/>
    <n v="157"/>
    <x v="3"/>
    <x v="0"/>
  </r>
  <r>
    <s v="Corn"/>
    <x v="5"/>
    <s v="Yield"/>
    <x v="22"/>
    <s v="bushels per planted acre"/>
    <s v="No specific size"/>
    <x v="5"/>
    <s v="United States"/>
    <x v="19"/>
    <n v="163"/>
    <x v="3"/>
    <x v="0"/>
  </r>
  <r>
    <s v="Corn"/>
    <x v="5"/>
    <s v="Yield"/>
    <x v="22"/>
    <s v="bushels per planted acre"/>
    <s v="No specific size"/>
    <x v="5"/>
    <s v="United States"/>
    <x v="20"/>
    <n v="159"/>
    <x v="4"/>
    <x v="0"/>
  </r>
  <r>
    <s v="Corn"/>
    <x v="5"/>
    <s v="Yield"/>
    <x v="22"/>
    <s v="bushels per planted acre"/>
    <s v="No specific size"/>
    <x v="5"/>
    <s v="United States"/>
    <x v="21"/>
    <n v="180"/>
    <x v="4"/>
    <x v="0"/>
  </r>
  <r>
    <s v="Corn"/>
    <x v="5"/>
    <s v="Yield"/>
    <x v="22"/>
    <s v="bushels per planted acre"/>
    <s v="No specific size"/>
    <x v="5"/>
    <s v="United States"/>
    <x v="22"/>
    <n v="169"/>
    <x v="4"/>
    <x v="0"/>
  </r>
  <r>
    <s v="Corn"/>
    <x v="5"/>
    <s v="Yield"/>
    <x v="22"/>
    <s v="bushels per planted acre"/>
    <s v="No specific size"/>
    <x v="5"/>
    <s v="United States"/>
    <x v="23"/>
    <n v="170"/>
    <x v="4"/>
    <x v="0"/>
  </r>
  <r>
    <s v="Corn"/>
    <x v="5"/>
    <s v="Yield"/>
    <x v="22"/>
    <s v="bushels per planted acre"/>
    <s v="No specific size"/>
    <x v="5"/>
    <s v="United States"/>
    <x v="24"/>
    <n v="178"/>
    <x v="4"/>
    <x v="0"/>
  </r>
  <r>
    <s v="Corn"/>
    <x v="5"/>
    <s v="Yield"/>
    <x v="22"/>
    <s v="bushels per planted acre"/>
    <s v="No specific size"/>
    <x v="5"/>
    <s v="United States"/>
    <x v="25"/>
    <n v="193"/>
    <x v="5"/>
    <x v="0"/>
  </r>
  <r>
    <s v="Corn"/>
    <x v="5"/>
    <s v="Yield"/>
    <x v="22"/>
    <s v="bushels per planted acre"/>
    <s v="No specific size"/>
    <x v="5"/>
    <s v="United States"/>
    <x v="26"/>
    <n v="165"/>
    <x v="5"/>
    <x v="0"/>
  </r>
  <r>
    <s v="Corn"/>
    <x v="5"/>
    <s v="Yield"/>
    <x v="22"/>
    <s v="bushels per planted acre"/>
    <s v="No specific size"/>
    <x v="6"/>
    <s v="United States"/>
    <x v="0"/>
    <n v="93"/>
    <x v="0"/>
    <x v="0"/>
  </r>
  <r>
    <s v="Corn"/>
    <x v="5"/>
    <s v="Yield"/>
    <x v="22"/>
    <s v="bushels per planted acre"/>
    <s v="No specific size"/>
    <x v="6"/>
    <s v="United States"/>
    <x v="1"/>
    <n v="97"/>
    <x v="0"/>
    <x v="0"/>
  </r>
  <r>
    <s v="Corn"/>
    <x v="5"/>
    <s v="Yield"/>
    <x v="22"/>
    <s v="bushels per planted acre"/>
    <s v="No specific size"/>
    <x v="6"/>
    <s v="United States"/>
    <x v="2"/>
    <n v="64"/>
    <x v="0"/>
    <x v="0"/>
  </r>
  <r>
    <s v="Corn"/>
    <x v="5"/>
    <s v="Yield"/>
    <x v="22"/>
    <s v="bushels per planted acre"/>
    <s v="No specific size"/>
    <x v="6"/>
    <s v="United States"/>
    <x v="3"/>
    <n v="83"/>
    <x v="0"/>
    <x v="0"/>
  </r>
  <r>
    <s v="Corn"/>
    <x v="5"/>
    <s v="Yield"/>
    <x v="22"/>
    <s v="bushels per planted acre"/>
    <s v="No specific size"/>
    <x v="6"/>
    <s v="United States"/>
    <x v="4"/>
    <n v="106"/>
    <x v="0"/>
    <x v="0"/>
  </r>
  <r>
    <s v="Corn"/>
    <x v="5"/>
    <s v="Yield"/>
    <x v="22"/>
    <s v="bushels per planted acre"/>
    <s v="No specific size"/>
    <x v="6"/>
    <s v="United States"/>
    <x v="5"/>
    <n v="135"/>
    <x v="1"/>
    <x v="0"/>
  </r>
  <r>
    <s v="Corn"/>
    <x v="5"/>
    <s v="Yield"/>
    <x v="22"/>
    <s v="bushels per planted acre"/>
    <s v="No specific size"/>
    <x v="6"/>
    <s v="United States"/>
    <x v="6"/>
    <n v="97"/>
    <x v="1"/>
    <x v="0"/>
  </r>
  <r>
    <s v="Corn"/>
    <x v="5"/>
    <s v="Yield"/>
    <x v="22"/>
    <s v="bushels per planted acre"/>
    <s v="No specific size"/>
    <x v="6"/>
    <s v="United States"/>
    <x v="7"/>
    <n v="120"/>
    <x v="1"/>
    <x v="0"/>
  </r>
  <r>
    <s v="Corn"/>
    <x v="5"/>
    <s v="Yield"/>
    <x v="22"/>
    <s v="bushels per planted acre"/>
    <s v="No specific size"/>
    <x v="6"/>
    <s v="United States"/>
    <x v="8"/>
    <n v="130"/>
    <x v="1"/>
    <x v="0"/>
  </r>
  <r>
    <s v="Corn"/>
    <x v="5"/>
    <s v="Yield"/>
    <x v="22"/>
    <s v="bushels per planted acre"/>
    <s v="No specific size"/>
    <x v="6"/>
    <s v="United States"/>
    <x v="9"/>
    <n v="126"/>
    <x v="2"/>
    <x v="0"/>
  </r>
  <r>
    <s v="Corn"/>
    <x v="5"/>
    <s v="Yield"/>
    <x v="22"/>
    <s v="bushels per planted acre"/>
    <s v="No specific size"/>
    <x v="6"/>
    <s v="United States"/>
    <x v="10"/>
    <n v="115"/>
    <x v="2"/>
    <x v="0"/>
  </r>
  <r>
    <s v="Corn"/>
    <x v="5"/>
    <s v="Yield"/>
    <x v="22"/>
    <s v="bushels per planted acre"/>
    <s v="No specific size"/>
    <x v="6"/>
    <s v="United States"/>
    <x v="11"/>
    <n v="100"/>
    <x v="2"/>
    <x v="0"/>
  </r>
  <r>
    <s v="Corn"/>
    <x v="5"/>
    <s v="Yield"/>
    <x v="22"/>
    <s v="bushels per planted acre"/>
    <s v="No specific size"/>
    <x v="6"/>
    <s v="United States"/>
    <x v="12"/>
    <n v="85"/>
    <x v="2"/>
    <x v="0"/>
  </r>
  <r>
    <s v="Corn"/>
    <x v="5"/>
    <s v="Yield"/>
    <x v="22"/>
    <s v="bushels per planted acre"/>
    <s v="No specific size"/>
    <x v="6"/>
    <s v="United States"/>
    <x v="13"/>
    <n v="113"/>
    <x v="2"/>
    <x v="0"/>
  </r>
  <r>
    <s v="Corn"/>
    <x v="5"/>
    <s v="Yield"/>
    <x v="22"/>
    <s v="bushels per planted acre"/>
    <s v="No specific size"/>
    <x v="6"/>
    <s v="United States"/>
    <x v="14"/>
    <n v="112"/>
    <x v="3"/>
    <x v="0"/>
  </r>
  <r>
    <s v="Corn"/>
    <x v="5"/>
    <s v="Yield"/>
    <x v="22"/>
    <s v="bushels per planted acre"/>
    <s v="No specific size"/>
    <x v="6"/>
    <s v="United States"/>
    <x v="15"/>
    <n v="101"/>
    <x v="3"/>
    <x v="0"/>
  </r>
  <r>
    <s v="Corn"/>
    <x v="5"/>
    <s v="Yield"/>
    <x v="22"/>
    <s v="bushels per planted acre"/>
    <s v="No specific size"/>
    <x v="6"/>
    <s v="United States"/>
    <x v="16"/>
    <n v="134"/>
    <x v="3"/>
    <x v="0"/>
  </r>
  <r>
    <s v="Corn"/>
    <x v="5"/>
    <s v="Yield"/>
    <x v="22"/>
    <s v="bushels per planted acre"/>
    <s v="No specific size"/>
    <x v="6"/>
    <s v="United States"/>
    <x v="17"/>
    <n v="154"/>
    <x v="3"/>
    <x v="0"/>
  </r>
  <r>
    <s v="Corn"/>
    <x v="5"/>
    <s v="Yield"/>
    <x v="22"/>
    <s v="bushels per planted acre"/>
    <s v="No specific size"/>
    <x v="6"/>
    <s v="United States"/>
    <x v="18"/>
    <n v="143"/>
    <x v="3"/>
    <x v="0"/>
  </r>
  <r>
    <s v="Corn"/>
    <x v="5"/>
    <s v="Yield"/>
    <x v="22"/>
    <s v="bushels per planted acre"/>
    <s v="No specific size"/>
    <x v="6"/>
    <s v="United States"/>
    <x v="19"/>
    <n v="129"/>
    <x v="3"/>
    <x v="0"/>
  </r>
  <r>
    <s v="Corn"/>
    <x v="5"/>
    <s v="Yield"/>
    <x v="22"/>
    <s v="bushels per planted acre"/>
    <s v="No specific size"/>
    <x v="6"/>
    <s v="United States"/>
    <x v="20"/>
    <n v="138"/>
    <x v="4"/>
    <x v="0"/>
  </r>
  <r>
    <s v="Corn"/>
    <x v="5"/>
    <s v="Yield"/>
    <x v="22"/>
    <s v="bushels per planted acre"/>
    <s v="No specific size"/>
    <x v="6"/>
    <s v="United States"/>
    <x v="21"/>
    <n v="152"/>
    <x v="4"/>
    <x v="0"/>
  </r>
  <r>
    <s v="Corn"/>
    <x v="5"/>
    <s v="Yield"/>
    <x v="22"/>
    <s v="bushels per planted acre"/>
    <s v="No specific size"/>
    <x v="6"/>
    <s v="United States"/>
    <x v="22"/>
    <n v="128"/>
    <x v="4"/>
    <x v="0"/>
  </r>
  <r>
    <s v="Corn"/>
    <x v="5"/>
    <s v="Yield"/>
    <x v="22"/>
    <s v="bushels per planted acre"/>
    <s v="No specific size"/>
    <x v="6"/>
    <s v="United States"/>
    <x v="23"/>
    <n v="125"/>
    <x v="4"/>
    <x v="0"/>
  </r>
  <r>
    <s v="Corn"/>
    <x v="5"/>
    <s v="Yield"/>
    <x v="22"/>
    <s v="bushels per planted acre"/>
    <s v="No specific size"/>
    <x v="6"/>
    <s v="United States"/>
    <x v="24"/>
    <n v="134"/>
    <x v="4"/>
    <x v="0"/>
  </r>
  <r>
    <s v="Corn"/>
    <x v="5"/>
    <s v="Yield"/>
    <x v="22"/>
    <s v="bushels per planted acre"/>
    <s v="No specific size"/>
    <x v="6"/>
    <s v="United States"/>
    <x v="25"/>
    <n v="173"/>
    <x v="5"/>
    <x v="0"/>
  </r>
  <r>
    <s v="Corn"/>
    <x v="5"/>
    <s v="Yield"/>
    <x v="22"/>
    <s v="bushels per planted acre"/>
    <s v="No specific size"/>
    <x v="6"/>
    <s v="United States"/>
    <x v="26"/>
    <n v="153"/>
    <x v="5"/>
    <x v="0"/>
  </r>
  <r>
    <s v="Corn"/>
    <x v="5"/>
    <s v="Price"/>
    <x v="23"/>
    <s v="dollars per bushel at harvest"/>
    <s v="No specific size"/>
    <x v="0"/>
    <s v="United States"/>
    <x v="0"/>
    <n v="2.82"/>
    <x v="0"/>
    <x v="0"/>
  </r>
  <r>
    <s v="Corn"/>
    <x v="5"/>
    <s v="Price"/>
    <x v="23"/>
    <s v="dollars per bushel at harvest"/>
    <s v="No specific size"/>
    <x v="0"/>
    <s v="United States"/>
    <x v="1"/>
    <n v="2.52"/>
    <x v="0"/>
    <x v="0"/>
  </r>
  <r>
    <s v="Corn"/>
    <x v="5"/>
    <s v="Price"/>
    <x v="23"/>
    <s v="dollars per bushel at harvest"/>
    <s v="No specific size"/>
    <x v="0"/>
    <s v="United States"/>
    <x v="2"/>
    <n v="1.91"/>
    <x v="0"/>
    <x v="0"/>
  </r>
  <r>
    <s v="Corn"/>
    <x v="5"/>
    <s v="Price"/>
    <x v="23"/>
    <s v="dollars per bushel at harvest"/>
    <s v="No specific size"/>
    <x v="0"/>
    <s v="United States"/>
    <x v="3"/>
    <n v="1.69"/>
    <x v="0"/>
    <x v="0"/>
  </r>
  <r>
    <s v="Corn"/>
    <x v="5"/>
    <s v="Price"/>
    <x v="23"/>
    <s v="dollars per bushel at harvest"/>
    <s v="No specific size"/>
    <x v="0"/>
    <s v="United States"/>
    <x v="4"/>
    <n v="1.77"/>
    <x v="0"/>
    <x v="0"/>
  </r>
  <r>
    <s v="Corn"/>
    <x v="5"/>
    <s v="Price"/>
    <x v="23"/>
    <s v="dollars per bushel at harvest"/>
    <s v="No specific size"/>
    <x v="0"/>
    <s v="United States"/>
    <x v="5"/>
    <n v="1.84"/>
    <x v="1"/>
    <x v="0"/>
  </r>
  <r>
    <s v="Corn"/>
    <x v="5"/>
    <s v="Price"/>
    <x v="23"/>
    <s v="dollars per bushel at harvest"/>
    <s v="No specific size"/>
    <x v="0"/>
    <s v="United States"/>
    <x v="6"/>
    <n v="2.3199999999999998"/>
    <x v="1"/>
    <x v="0"/>
  </r>
  <r>
    <s v="Corn"/>
    <x v="5"/>
    <s v="Price"/>
    <x v="23"/>
    <s v="dollars per bushel at harvest"/>
    <s v="No specific size"/>
    <x v="0"/>
    <s v="United States"/>
    <x v="7"/>
    <n v="2.13"/>
    <x v="1"/>
    <x v="0"/>
  </r>
  <r>
    <s v="Corn"/>
    <x v="5"/>
    <s v="Price"/>
    <x v="23"/>
    <s v="dollars per bushel at harvest"/>
    <s v="No specific size"/>
    <x v="0"/>
    <s v="United States"/>
    <x v="8"/>
    <n v="2.13"/>
    <x v="1"/>
    <x v="0"/>
  </r>
  <r>
    <s v="Corn"/>
    <x v="5"/>
    <s v="Price"/>
    <x v="23"/>
    <s v="dollars per bushel at harvest"/>
    <s v="No specific size"/>
    <x v="0"/>
    <s v="United States"/>
    <x v="9"/>
    <n v="1.74"/>
    <x v="2"/>
    <x v="0"/>
  </r>
  <r>
    <s v="Corn"/>
    <x v="5"/>
    <s v="Price"/>
    <x v="23"/>
    <s v="dollars per bushel at harvest"/>
    <s v="No specific size"/>
    <x v="0"/>
    <s v="United States"/>
    <x v="10"/>
    <n v="2.54"/>
    <x v="2"/>
    <x v="0"/>
  </r>
  <r>
    <s v="Corn"/>
    <x v="5"/>
    <s v="Price"/>
    <x v="23"/>
    <s v="dollars per bushel at harvest"/>
    <s v="No specific size"/>
    <x v="0"/>
    <s v="United States"/>
    <x v="11"/>
    <n v="3.27"/>
    <x v="2"/>
    <x v="0"/>
  </r>
  <r>
    <s v="Corn"/>
    <x v="5"/>
    <s v="Price"/>
    <x v="23"/>
    <s v="dollars per bushel at harvest"/>
    <s v="No specific size"/>
    <x v="0"/>
    <s v="United States"/>
    <x v="12"/>
    <n v="4.3600000000000003"/>
    <x v="2"/>
    <x v="0"/>
  </r>
  <r>
    <s v="Corn"/>
    <x v="5"/>
    <s v="Price"/>
    <x v="23"/>
    <s v="dollars per bushel at harvest"/>
    <s v="No specific size"/>
    <x v="0"/>
    <s v="United States"/>
    <x v="13"/>
    <n v="3.59"/>
    <x v="2"/>
    <x v="0"/>
  </r>
  <r>
    <s v="Corn"/>
    <x v="5"/>
    <s v="Price"/>
    <x v="23"/>
    <s v="dollars per bushel at harvest"/>
    <s v="No specific size"/>
    <x v="0"/>
    <s v="United States"/>
    <x v="14"/>
    <n v="4.33"/>
    <x v="3"/>
    <x v="0"/>
  </r>
  <r>
    <s v="Corn"/>
    <x v="5"/>
    <s v="Price"/>
    <x v="23"/>
    <s v="dollars per bushel at harvest"/>
    <s v="No specific size"/>
    <x v="0"/>
    <s v="United States"/>
    <x v="15"/>
    <n v="5.73"/>
    <x v="3"/>
    <x v="0"/>
  </r>
  <r>
    <s v="Corn"/>
    <x v="5"/>
    <s v="Price"/>
    <x v="23"/>
    <s v="dollars per bushel at harvest"/>
    <s v="No specific size"/>
    <x v="0"/>
    <s v="United States"/>
    <x v="16"/>
    <n v="6.79"/>
    <x v="3"/>
    <x v="0"/>
  </r>
  <r>
    <s v="Corn"/>
    <x v="5"/>
    <s v="Price"/>
    <x v="23"/>
    <s v="dollars per bushel at harvest"/>
    <s v="No specific size"/>
    <x v="0"/>
    <s v="United States"/>
    <x v="17"/>
    <n v="4.6100000000000003"/>
    <x v="3"/>
    <x v="0"/>
  </r>
  <r>
    <s v="Corn"/>
    <x v="5"/>
    <s v="Price"/>
    <x v="23"/>
    <s v="dollars per bushel at harvest"/>
    <s v="No specific size"/>
    <x v="0"/>
    <s v="United States"/>
    <x v="18"/>
    <n v="3.54"/>
    <x v="3"/>
    <x v="0"/>
  </r>
  <r>
    <s v="Corn"/>
    <x v="5"/>
    <s v="Price"/>
    <x v="23"/>
    <s v="dollars per bushel at harvest"/>
    <s v="No specific size"/>
    <x v="0"/>
    <s v="United States"/>
    <x v="19"/>
    <n v="3.66"/>
    <x v="3"/>
    <x v="0"/>
  </r>
  <r>
    <s v="Corn"/>
    <x v="5"/>
    <s v="Price"/>
    <x v="23"/>
    <s v="dollars per bushel at harvest"/>
    <s v="No specific size"/>
    <x v="0"/>
    <s v="United States"/>
    <x v="20"/>
    <n v="3.29"/>
    <x v="4"/>
    <x v="0"/>
  </r>
  <r>
    <s v="Corn"/>
    <x v="5"/>
    <s v="Price"/>
    <x v="23"/>
    <s v="dollars per bushel at harvest"/>
    <s v="No specific size"/>
    <x v="0"/>
    <s v="United States"/>
    <x v="21"/>
    <n v="3.25"/>
    <x v="4"/>
    <x v="0"/>
  </r>
  <r>
    <s v="Corn"/>
    <x v="5"/>
    <s v="Price"/>
    <x v="23"/>
    <s v="dollars per bushel at harvest"/>
    <s v="No specific size"/>
    <x v="0"/>
    <s v="United States"/>
    <x v="22"/>
    <n v="3.42"/>
    <x v="4"/>
    <x v="0"/>
  </r>
  <r>
    <s v="Corn"/>
    <x v="5"/>
    <s v="Price"/>
    <x v="23"/>
    <s v="dollars per bushel at harvest"/>
    <s v="No specific size"/>
    <x v="0"/>
    <s v="United States"/>
    <x v="23"/>
    <n v="3.83"/>
    <x v="4"/>
    <x v="0"/>
  </r>
  <r>
    <s v="Corn"/>
    <x v="5"/>
    <s v="Price"/>
    <x v="23"/>
    <s v="dollars per bushel at harvest"/>
    <s v="No specific size"/>
    <x v="0"/>
    <s v="United States"/>
    <x v="24"/>
    <n v="3.61"/>
    <x v="4"/>
    <x v="0"/>
  </r>
  <r>
    <s v="Corn"/>
    <x v="5"/>
    <s v="Price"/>
    <x v="23"/>
    <s v="dollars per bushel at harvest"/>
    <s v="No specific size"/>
    <x v="0"/>
    <s v="United States"/>
    <x v="25"/>
    <n v="5.07"/>
    <x v="5"/>
    <x v="0"/>
  </r>
  <r>
    <s v="Corn"/>
    <x v="5"/>
    <s v="Price"/>
    <x v="23"/>
    <s v="dollars per bushel at harvest"/>
    <s v="No specific size"/>
    <x v="0"/>
    <s v="United States"/>
    <x v="26"/>
    <n v="6.49"/>
    <x v="5"/>
    <x v="0"/>
  </r>
  <r>
    <s v="Corn"/>
    <x v="5"/>
    <s v="Price"/>
    <x v="23"/>
    <s v="dollars per bushel at harvest"/>
    <s v="No specific size"/>
    <x v="1"/>
    <s v="United States"/>
    <x v="0"/>
    <n v="2.79"/>
    <x v="0"/>
    <x v="0"/>
  </r>
  <r>
    <s v="Corn"/>
    <x v="5"/>
    <s v="Price"/>
    <x v="23"/>
    <s v="dollars per bushel at harvest"/>
    <s v="No specific size"/>
    <x v="1"/>
    <s v="United States"/>
    <x v="1"/>
    <n v="2.5"/>
    <x v="0"/>
    <x v="0"/>
  </r>
  <r>
    <s v="Corn"/>
    <x v="5"/>
    <s v="Price"/>
    <x v="23"/>
    <s v="dollars per bushel at harvest"/>
    <s v="No specific size"/>
    <x v="1"/>
    <s v="United States"/>
    <x v="2"/>
    <n v="1.91"/>
    <x v="0"/>
    <x v="0"/>
  </r>
  <r>
    <s v="Corn"/>
    <x v="5"/>
    <s v="Price"/>
    <x v="23"/>
    <s v="dollars per bushel at harvest"/>
    <s v="No specific size"/>
    <x v="1"/>
    <s v="United States"/>
    <x v="3"/>
    <n v="1.67"/>
    <x v="0"/>
    <x v="0"/>
  </r>
  <r>
    <s v="Corn"/>
    <x v="5"/>
    <s v="Price"/>
    <x v="23"/>
    <s v="dollars per bushel at harvest"/>
    <s v="No specific size"/>
    <x v="1"/>
    <s v="United States"/>
    <x v="4"/>
    <n v="1.75"/>
    <x v="0"/>
    <x v="0"/>
  </r>
  <r>
    <s v="Corn"/>
    <x v="5"/>
    <s v="Price"/>
    <x v="23"/>
    <s v="dollars per bushel at harvest"/>
    <s v="No specific size"/>
    <x v="1"/>
    <s v="United States"/>
    <x v="5"/>
    <n v="1.8"/>
    <x v="1"/>
    <x v="0"/>
  </r>
  <r>
    <s v="Corn"/>
    <x v="5"/>
    <s v="Price"/>
    <x v="23"/>
    <s v="dollars per bushel at harvest"/>
    <s v="No specific size"/>
    <x v="1"/>
    <s v="United States"/>
    <x v="6"/>
    <n v="2.2999999999999998"/>
    <x v="1"/>
    <x v="0"/>
  </r>
  <r>
    <s v="Corn"/>
    <x v="5"/>
    <s v="Price"/>
    <x v="23"/>
    <s v="dollars per bushel at harvest"/>
    <s v="No specific size"/>
    <x v="1"/>
    <s v="United States"/>
    <x v="7"/>
    <n v="2.1"/>
    <x v="1"/>
    <x v="0"/>
  </r>
  <r>
    <s v="Corn"/>
    <x v="5"/>
    <s v="Price"/>
    <x v="23"/>
    <s v="dollars per bushel at harvest"/>
    <s v="No specific size"/>
    <x v="1"/>
    <s v="United States"/>
    <x v="8"/>
    <n v="2.1"/>
    <x v="1"/>
    <x v="0"/>
  </r>
  <r>
    <s v="Corn"/>
    <x v="5"/>
    <s v="Price"/>
    <x v="23"/>
    <s v="dollars per bushel at harvest"/>
    <s v="No specific size"/>
    <x v="1"/>
    <s v="United States"/>
    <x v="9"/>
    <n v="1.71"/>
    <x v="2"/>
    <x v="0"/>
  </r>
  <r>
    <s v="Corn"/>
    <x v="5"/>
    <s v="Price"/>
    <x v="23"/>
    <s v="dollars per bushel at harvest"/>
    <s v="No specific size"/>
    <x v="1"/>
    <s v="United States"/>
    <x v="10"/>
    <n v="2.5"/>
    <x v="2"/>
    <x v="0"/>
  </r>
  <r>
    <s v="Corn"/>
    <x v="5"/>
    <s v="Price"/>
    <x v="23"/>
    <s v="dollars per bushel at harvest"/>
    <s v="No specific size"/>
    <x v="1"/>
    <s v="United States"/>
    <x v="11"/>
    <n v="3.23"/>
    <x v="2"/>
    <x v="0"/>
  </r>
  <r>
    <s v="Corn"/>
    <x v="5"/>
    <s v="Price"/>
    <x v="23"/>
    <s v="dollars per bushel at harvest"/>
    <s v="No specific size"/>
    <x v="1"/>
    <s v="United States"/>
    <x v="12"/>
    <n v="4.34"/>
    <x v="2"/>
    <x v="0"/>
  </r>
  <r>
    <s v="Corn"/>
    <x v="5"/>
    <s v="Price"/>
    <x v="23"/>
    <s v="dollars per bushel at harvest"/>
    <s v="No specific size"/>
    <x v="1"/>
    <s v="United States"/>
    <x v="13"/>
    <n v="3.61"/>
    <x v="2"/>
    <x v="0"/>
  </r>
  <r>
    <s v="Corn"/>
    <x v="5"/>
    <s v="Price"/>
    <x v="23"/>
    <s v="dollars per bushel at harvest"/>
    <s v="No specific size"/>
    <x v="1"/>
    <s v="United States"/>
    <x v="14"/>
    <n v="4.33"/>
    <x v="3"/>
    <x v="0"/>
  </r>
  <r>
    <s v="Corn"/>
    <x v="5"/>
    <s v="Price"/>
    <x v="23"/>
    <s v="dollars per bushel at harvest"/>
    <s v="No specific size"/>
    <x v="1"/>
    <s v="United States"/>
    <x v="15"/>
    <n v="5.7"/>
    <x v="3"/>
    <x v="0"/>
  </r>
  <r>
    <s v="Corn"/>
    <x v="5"/>
    <s v="Price"/>
    <x v="23"/>
    <s v="dollars per bushel at harvest"/>
    <s v="No specific size"/>
    <x v="1"/>
    <s v="United States"/>
    <x v="16"/>
    <n v="6.82"/>
    <x v="3"/>
    <x v="0"/>
  </r>
  <r>
    <s v="Corn"/>
    <x v="5"/>
    <s v="Price"/>
    <x v="23"/>
    <s v="dollars per bushel at harvest"/>
    <s v="No specific size"/>
    <x v="1"/>
    <s v="United States"/>
    <x v="17"/>
    <n v="4.59"/>
    <x v="3"/>
    <x v="0"/>
  </r>
  <r>
    <s v="Corn"/>
    <x v="5"/>
    <s v="Price"/>
    <x v="23"/>
    <s v="dollars per bushel at harvest"/>
    <s v="No specific size"/>
    <x v="1"/>
    <s v="United States"/>
    <x v="18"/>
    <n v="3.51"/>
    <x v="3"/>
    <x v="0"/>
  </r>
  <r>
    <s v="Corn"/>
    <x v="5"/>
    <s v="Price"/>
    <x v="23"/>
    <s v="dollars per bushel at harvest"/>
    <s v="No specific size"/>
    <x v="1"/>
    <s v="United States"/>
    <x v="19"/>
    <n v="3.64"/>
    <x v="3"/>
    <x v="0"/>
  </r>
  <r>
    <s v="Corn"/>
    <x v="5"/>
    <s v="Price"/>
    <x v="23"/>
    <s v="dollars per bushel at harvest"/>
    <s v="No specific size"/>
    <x v="1"/>
    <s v="United States"/>
    <x v="20"/>
    <n v="3.28"/>
    <x v="4"/>
    <x v="0"/>
  </r>
  <r>
    <s v="Corn"/>
    <x v="5"/>
    <s v="Price"/>
    <x v="23"/>
    <s v="dollars per bushel at harvest"/>
    <s v="No specific size"/>
    <x v="1"/>
    <s v="United States"/>
    <x v="21"/>
    <n v="3.23"/>
    <x v="4"/>
    <x v="0"/>
  </r>
  <r>
    <s v="Corn"/>
    <x v="5"/>
    <s v="Price"/>
    <x v="23"/>
    <s v="dollars per bushel at harvest"/>
    <s v="No specific size"/>
    <x v="1"/>
    <s v="United States"/>
    <x v="22"/>
    <n v="3.39"/>
    <x v="4"/>
    <x v="0"/>
  </r>
  <r>
    <s v="Corn"/>
    <x v="5"/>
    <s v="Price"/>
    <x v="23"/>
    <s v="dollars per bushel at harvest"/>
    <s v="No specific size"/>
    <x v="1"/>
    <s v="United States"/>
    <x v="23"/>
    <n v="3.8"/>
    <x v="4"/>
    <x v="0"/>
  </r>
  <r>
    <s v="Corn"/>
    <x v="5"/>
    <s v="Price"/>
    <x v="23"/>
    <s v="dollars per bushel at harvest"/>
    <s v="No specific size"/>
    <x v="1"/>
    <s v="United States"/>
    <x v="24"/>
    <n v="3.59"/>
    <x v="4"/>
    <x v="0"/>
  </r>
  <r>
    <s v="Corn"/>
    <x v="5"/>
    <s v="Price"/>
    <x v="23"/>
    <s v="dollars per bushel at harvest"/>
    <s v="No specific size"/>
    <x v="1"/>
    <s v="United States"/>
    <x v="25"/>
    <n v="5.0199999999999996"/>
    <x v="5"/>
    <x v="0"/>
  </r>
  <r>
    <s v="Corn"/>
    <x v="5"/>
    <s v="Price"/>
    <x v="23"/>
    <s v="dollars per bushel at harvest"/>
    <s v="No specific size"/>
    <x v="1"/>
    <s v="United States"/>
    <x v="26"/>
    <n v="6.43"/>
    <x v="5"/>
    <x v="0"/>
  </r>
  <r>
    <s v="Corn"/>
    <x v="5"/>
    <s v="Price"/>
    <x v="23"/>
    <s v="dollars per bushel at harvest"/>
    <s v="No specific size"/>
    <x v="2"/>
    <s v="United States"/>
    <x v="0"/>
    <n v="2.7"/>
    <x v="0"/>
    <x v="0"/>
  </r>
  <r>
    <s v="Corn"/>
    <x v="5"/>
    <s v="Price"/>
    <x v="23"/>
    <s v="dollars per bushel at harvest"/>
    <s v="No specific size"/>
    <x v="2"/>
    <s v="United States"/>
    <x v="1"/>
    <n v="2.5099999999999998"/>
    <x v="0"/>
    <x v="0"/>
  </r>
  <r>
    <s v="Corn"/>
    <x v="5"/>
    <s v="Price"/>
    <x v="23"/>
    <s v="dollars per bushel at harvest"/>
    <s v="No specific size"/>
    <x v="2"/>
    <s v="United States"/>
    <x v="2"/>
    <n v="1.89"/>
    <x v="0"/>
    <x v="0"/>
  </r>
  <r>
    <s v="Corn"/>
    <x v="5"/>
    <s v="Price"/>
    <x v="23"/>
    <s v="dollars per bushel at harvest"/>
    <s v="No specific size"/>
    <x v="2"/>
    <s v="United States"/>
    <x v="3"/>
    <n v="1.69"/>
    <x v="0"/>
    <x v="0"/>
  </r>
  <r>
    <s v="Corn"/>
    <x v="5"/>
    <s v="Price"/>
    <x v="23"/>
    <s v="dollars per bushel at harvest"/>
    <s v="No specific size"/>
    <x v="2"/>
    <s v="United States"/>
    <x v="4"/>
    <n v="1.81"/>
    <x v="0"/>
    <x v="0"/>
  </r>
  <r>
    <s v="Corn"/>
    <x v="5"/>
    <s v="Price"/>
    <x v="23"/>
    <s v="dollars per bushel at harvest"/>
    <s v="No specific size"/>
    <x v="2"/>
    <s v="United States"/>
    <x v="5"/>
    <n v="1.84"/>
    <x v="1"/>
    <x v="0"/>
  </r>
  <r>
    <s v="Corn"/>
    <x v="5"/>
    <s v="Price"/>
    <x v="23"/>
    <s v="dollars per bushel at harvest"/>
    <s v="No specific size"/>
    <x v="2"/>
    <s v="United States"/>
    <x v="6"/>
    <n v="2.3199999999999998"/>
    <x v="1"/>
    <x v="0"/>
  </r>
  <r>
    <s v="Corn"/>
    <x v="5"/>
    <s v="Price"/>
    <x v="23"/>
    <s v="dollars per bushel at harvest"/>
    <s v="No specific size"/>
    <x v="2"/>
    <s v="United States"/>
    <x v="7"/>
    <n v="2.15"/>
    <x v="1"/>
    <x v="0"/>
  </r>
  <r>
    <s v="Corn"/>
    <x v="5"/>
    <s v="Price"/>
    <x v="23"/>
    <s v="dollars per bushel at harvest"/>
    <s v="No specific size"/>
    <x v="2"/>
    <s v="United States"/>
    <x v="8"/>
    <n v="2.1"/>
    <x v="1"/>
    <x v="0"/>
  </r>
  <r>
    <s v="Corn"/>
    <x v="5"/>
    <s v="Price"/>
    <x v="23"/>
    <s v="dollars per bushel at harvest"/>
    <s v="No specific size"/>
    <x v="2"/>
    <s v="United States"/>
    <x v="9"/>
    <n v="1.76"/>
    <x v="2"/>
    <x v="0"/>
  </r>
  <r>
    <s v="Corn"/>
    <x v="5"/>
    <s v="Price"/>
    <x v="23"/>
    <s v="dollars per bushel at harvest"/>
    <s v="No specific size"/>
    <x v="2"/>
    <s v="United States"/>
    <x v="10"/>
    <n v="2.5"/>
    <x v="2"/>
    <x v="0"/>
  </r>
  <r>
    <s v="Corn"/>
    <x v="5"/>
    <s v="Price"/>
    <x v="23"/>
    <s v="dollars per bushel at harvest"/>
    <s v="No specific size"/>
    <x v="2"/>
    <s v="United States"/>
    <x v="11"/>
    <n v="3.23"/>
    <x v="2"/>
    <x v="0"/>
  </r>
  <r>
    <s v="Corn"/>
    <x v="5"/>
    <s v="Price"/>
    <x v="23"/>
    <s v="dollars per bushel at harvest"/>
    <s v="No specific size"/>
    <x v="2"/>
    <s v="United States"/>
    <x v="12"/>
    <n v="4.12"/>
    <x v="2"/>
    <x v="0"/>
  </r>
  <r>
    <s v="Corn"/>
    <x v="5"/>
    <s v="Price"/>
    <x v="23"/>
    <s v="dollars per bushel at harvest"/>
    <s v="No specific size"/>
    <x v="2"/>
    <s v="United States"/>
    <x v="13"/>
    <n v="3.53"/>
    <x v="2"/>
    <x v="0"/>
  </r>
  <r>
    <s v="Corn"/>
    <x v="5"/>
    <s v="Price"/>
    <x v="23"/>
    <s v="dollars per bushel at harvest"/>
    <s v="No specific size"/>
    <x v="2"/>
    <s v="United States"/>
    <x v="14"/>
    <n v="4.4400000000000004"/>
    <x v="3"/>
    <x v="0"/>
  </r>
  <r>
    <s v="Corn"/>
    <x v="5"/>
    <s v="Price"/>
    <x v="23"/>
    <s v="dollars per bushel at harvest"/>
    <s v="No specific size"/>
    <x v="2"/>
    <s v="United States"/>
    <x v="15"/>
    <n v="5.79"/>
    <x v="3"/>
    <x v="0"/>
  </r>
  <r>
    <s v="Corn"/>
    <x v="5"/>
    <s v="Price"/>
    <x v="23"/>
    <s v="dollars per bushel at harvest"/>
    <s v="No specific size"/>
    <x v="2"/>
    <s v="United States"/>
    <x v="16"/>
    <n v="6.75"/>
    <x v="3"/>
    <x v="0"/>
  </r>
  <r>
    <s v="Corn"/>
    <x v="5"/>
    <s v="Price"/>
    <x v="23"/>
    <s v="dollars per bushel at harvest"/>
    <s v="No specific size"/>
    <x v="2"/>
    <s v="United States"/>
    <x v="17"/>
    <n v="4.57"/>
    <x v="3"/>
    <x v="0"/>
  </r>
  <r>
    <s v="Corn"/>
    <x v="5"/>
    <s v="Price"/>
    <x v="23"/>
    <s v="dollars per bushel at harvest"/>
    <s v="No specific size"/>
    <x v="2"/>
    <s v="United States"/>
    <x v="18"/>
    <n v="3.58"/>
    <x v="3"/>
    <x v="0"/>
  </r>
  <r>
    <s v="Corn"/>
    <x v="5"/>
    <s v="Price"/>
    <x v="23"/>
    <s v="dollars per bushel at harvest"/>
    <s v="No specific size"/>
    <x v="2"/>
    <s v="United States"/>
    <x v="19"/>
    <n v="3.63"/>
    <x v="3"/>
    <x v="0"/>
  </r>
  <r>
    <s v="Corn"/>
    <x v="5"/>
    <s v="Price"/>
    <x v="23"/>
    <s v="dollars per bushel at harvest"/>
    <s v="No specific size"/>
    <x v="2"/>
    <s v="United States"/>
    <x v="20"/>
    <n v="3.38"/>
    <x v="4"/>
    <x v="0"/>
  </r>
  <r>
    <s v="Corn"/>
    <x v="5"/>
    <s v="Price"/>
    <x v="23"/>
    <s v="dollars per bushel at harvest"/>
    <s v="No specific size"/>
    <x v="2"/>
    <s v="United States"/>
    <x v="21"/>
    <n v="3.37"/>
    <x v="4"/>
    <x v="0"/>
  </r>
  <r>
    <s v="Corn"/>
    <x v="5"/>
    <s v="Price"/>
    <x v="23"/>
    <s v="dollars per bushel at harvest"/>
    <s v="No specific size"/>
    <x v="2"/>
    <s v="United States"/>
    <x v="22"/>
    <n v="3.52"/>
    <x v="4"/>
    <x v="0"/>
  </r>
  <r>
    <s v="Corn"/>
    <x v="5"/>
    <s v="Price"/>
    <x v="23"/>
    <s v="dollars per bushel at harvest"/>
    <s v="No specific size"/>
    <x v="2"/>
    <s v="United States"/>
    <x v="23"/>
    <n v="3.96"/>
    <x v="4"/>
    <x v="0"/>
  </r>
  <r>
    <s v="Corn"/>
    <x v="5"/>
    <s v="Price"/>
    <x v="23"/>
    <s v="dollars per bushel at harvest"/>
    <s v="No specific size"/>
    <x v="2"/>
    <s v="United States"/>
    <x v="24"/>
    <n v="3.65"/>
    <x v="4"/>
    <x v="0"/>
  </r>
  <r>
    <s v="Corn"/>
    <x v="5"/>
    <s v="Price"/>
    <x v="23"/>
    <s v="dollars per bushel at harvest"/>
    <s v="No specific size"/>
    <x v="2"/>
    <s v="United States"/>
    <x v="25"/>
    <n v="5.21"/>
    <x v="5"/>
    <x v="0"/>
  </r>
  <r>
    <s v="Corn"/>
    <x v="5"/>
    <s v="Price"/>
    <x v="23"/>
    <s v="dollars per bushel at harvest"/>
    <s v="No specific size"/>
    <x v="2"/>
    <s v="United States"/>
    <x v="26"/>
    <n v="6.28"/>
    <x v="5"/>
    <x v="0"/>
  </r>
  <r>
    <s v="Corn"/>
    <x v="5"/>
    <s v="Price"/>
    <x v="23"/>
    <s v="dollars per bushel at harvest"/>
    <s v="No specific size"/>
    <x v="3"/>
    <s v="United States"/>
    <x v="0"/>
    <n v="2.67"/>
    <x v="0"/>
    <x v="0"/>
  </r>
  <r>
    <s v="Corn"/>
    <x v="5"/>
    <s v="Price"/>
    <x v="23"/>
    <s v="dollars per bushel at harvest"/>
    <s v="No specific size"/>
    <x v="3"/>
    <s v="United States"/>
    <x v="1"/>
    <n v="2.38"/>
    <x v="0"/>
    <x v="0"/>
  </r>
  <r>
    <s v="Corn"/>
    <x v="5"/>
    <s v="Price"/>
    <x v="23"/>
    <s v="dollars per bushel at harvest"/>
    <s v="No specific size"/>
    <x v="3"/>
    <s v="United States"/>
    <x v="2"/>
    <n v="1.76"/>
    <x v="0"/>
    <x v="0"/>
  </r>
  <r>
    <s v="Corn"/>
    <x v="5"/>
    <s v="Price"/>
    <x v="23"/>
    <s v="dollars per bushel at harvest"/>
    <s v="No specific size"/>
    <x v="3"/>
    <s v="United States"/>
    <x v="3"/>
    <n v="1.55"/>
    <x v="0"/>
    <x v="0"/>
  </r>
  <r>
    <s v="Corn"/>
    <x v="5"/>
    <s v="Price"/>
    <x v="23"/>
    <s v="dollars per bushel at harvest"/>
    <s v="No specific size"/>
    <x v="3"/>
    <s v="United States"/>
    <x v="4"/>
    <n v="1.66"/>
    <x v="0"/>
    <x v="0"/>
  </r>
  <r>
    <s v="Corn"/>
    <x v="5"/>
    <s v="Price"/>
    <x v="23"/>
    <s v="dollars per bushel at harvest"/>
    <s v="No specific size"/>
    <x v="3"/>
    <s v="United States"/>
    <x v="5"/>
    <n v="1.73"/>
    <x v="1"/>
    <x v="0"/>
  </r>
  <r>
    <s v="Corn"/>
    <x v="5"/>
    <s v="Price"/>
    <x v="23"/>
    <s v="dollars per bushel at harvest"/>
    <s v="No specific size"/>
    <x v="3"/>
    <s v="United States"/>
    <x v="6"/>
    <n v="2.23"/>
    <x v="1"/>
    <x v="0"/>
  </r>
  <r>
    <s v="Corn"/>
    <x v="5"/>
    <s v="Price"/>
    <x v="23"/>
    <s v="dollars per bushel at harvest"/>
    <s v="No specific size"/>
    <x v="3"/>
    <s v="United States"/>
    <x v="7"/>
    <n v="2.04"/>
    <x v="1"/>
    <x v="0"/>
  </r>
  <r>
    <s v="Corn"/>
    <x v="5"/>
    <s v="Price"/>
    <x v="23"/>
    <s v="dollars per bushel at harvest"/>
    <s v="No specific size"/>
    <x v="3"/>
    <s v="United States"/>
    <x v="8"/>
    <n v="2.09"/>
    <x v="1"/>
    <x v="0"/>
  </r>
  <r>
    <s v="Corn"/>
    <x v="5"/>
    <s v="Price"/>
    <x v="23"/>
    <s v="dollars per bushel at harvest"/>
    <s v="No specific size"/>
    <x v="3"/>
    <s v="United States"/>
    <x v="9"/>
    <n v="1.82"/>
    <x v="2"/>
    <x v="0"/>
  </r>
  <r>
    <s v="Corn"/>
    <x v="5"/>
    <s v="Price"/>
    <x v="23"/>
    <s v="dollars per bushel at harvest"/>
    <s v="No specific size"/>
    <x v="3"/>
    <s v="United States"/>
    <x v="10"/>
    <n v="2.48"/>
    <x v="2"/>
    <x v="0"/>
  </r>
  <r>
    <s v="Corn"/>
    <x v="5"/>
    <s v="Price"/>
    <x v="23"/>
    <s v="dollars per bushel at harvest"/>
    <s v="No specific size"/>
    <x v="3"/>
    <s v="United States"/>
    <x v="11"/>
    <n v="3.16"/>
    <x v="2"/>
    <x v="0"/>
  </r>
  <r>
    <s v="Corn"/>
    <x v="5"/>
    <s v="Price"/>
    <x v="23"/>
    <s v="dollars per bushel at harvest"/>
    <s v="No specific size"/>
    <x v="3"/>
    <s v="United States"/>
    <x v="12"/>
    <n v="4.37"/>
    <x v="2"/>
    <x v="0"/>
  </r>
  <r>
    <s v="Corn"/>
    <x v="5"/>
    <s v="Price"/>
    <x v="23"/>
    <s v="dollars per bushel at harvest"/>
    <s v="No specific size"/>
    <x v="3"/>
    <s v="United States"/>
    <x v="13"/>
    <n v="3.46"/>
    <x v="2"/>
    <x v="0"/>
  </r>
  <r>
    <s v="Corn"/>
    <x v="5"/>
    <s v="Price"/>
    <x v="23"/>
    <s v="dollars per bushel at harvest"/>
    <s v="No specific size"/>
    <x v="3"/>
    <s v="United States"/>
    <x v="14"/>
    <n v="3.99"/>
    <x v="3"/>
    <x v="0"/>
  </r>
  <r>
    <s v="Corn"/>
    <x v="5"/>
    <s v="Price"/>
    <x v="23"/>
    <s v="dollars per bushel at harvest"/>
    <s v="No specific size"/>
    <x v="3"/>
    <s v="United States"/>
    <x v="15"/>
    <n v="5.51"/>
    <x v="3"/>
    <x v="0"/>
  </r>
  <r>
    <s v="Corn"/>
    <x v="5"/>
    <s v="Price"/>
    <x v="23"/>
    <s v="dollars per bushel at harvest"/>
    <s v="No specific size"/>
    <x v="3"/>
    <s v="United States"/>
    <x v="16"/>
    <n v="6.43"/>
    <x v="3"/>
    <x v="0"/>
  </r>
  <r>
    <s v="Corn"/>
    <x v="5"/>
    <s v="Price"/>
    <x v="23"/>
    <s v="dollars per bushel at harvest"/>
    <s v="No specific size"/>
    <x v="3"/>
    <s v="United States"/>
    <x v="17"/>
    <n v="4.29"/>
    <x v="3"/>
    <x v="0"/>
  </r>
  <r>
    <s v="Corn"/>
    <x v="5"/>
    <s v="Price"/>
    <x v="23"/>
    <s v="dollars per bushel at harvest"/>
    <s v="No specific size"/>
    <x v="3"/>
    <s v="United States"/>
    <x v="18"/>
    <n v="3.13"/>
    <x v="3"/>
    <x v="0"/>
  </r>
  <r>
    <s v="Corn"/>
    <x v="5"/>
    <s v="Price"/>
    <x v="23"/>
    <s v="dollars per bushel at harvest"/>
    <s v="No specific size"/>
    <x v="3"/>
    <s v="United States"/>
    <x v="19"/>
    <n v="3.38"/>
    <x v="3"/>
    <x v="0"/>
  </r>
  <r>
    <s v="Corn"/>
    <x v="5"/>
    <s v="Price"/>
    <x v="23"/>
    <s v="dollars per bushel at harvest"/>
    <s v="No specific size"/>
    <x v="3"/>
    <s v="United States"/>
    <x v="20"/>
    <n v="3.05"/>
    <x v="4"/>
    <x v="0"/>
  </r>
  <r>
    <s v="Corn"/>
    <x v="5"/>
    <s v="Price"/>
    <x v="23"/>
    <s v="dollars per bushel at harvest"/>
    <s v="No specific size"/>
    <x v="3"/>
    <s v="United States"/>
    <x v="21"/>
    <n v="2.95"/>
    <x v="4"/>
    <x v="0"/>
  </r>
  <r>
    <s v="Corn"/>
    <x v="5"/>
    <s v="Price"/>
    <x v="23"/>
    <s v="dollars per bushel at harvest"/>
    <s v="No specific size"/>
    <x v="3"/>
    <s v="United States"/>
    <x v="22"/>
    <n v="3.23"/>
    <x v="4"/>
    <x v="0"/>
  </r>
  <r>
    <s v="Corn"/>
    <x v="5"/>
    <s v="Price"/>
    <x v="23"/>
    <s v="dollars per bushel at harvest"/>
    <s v="No specific size"/>
    <x v="3"/>
    <s v="United States"/>
    <x v="23"/>
    <n v="3.73"/>
    <x v="4"/>
    <x v="0"/>
  </r>
  <r>
    <s v="Corn"/>
    <x v="5"/>
    <s v="Price"/>
    <x v="23"/>
    <s v="dollars per bushel at harvest"/>
    <s v="No specific size"/>
    <x v="3"/>
    <s v="United States"/>
    <x v="24"/>
    <n v="3.42"/>
    <x v="4"/>
    <x v="0"/>
  </r>
  <r>
    <s v="Corn"/>
    <x v="5"/>
    <s v="Price"/>
    <x v="23"/>
    <s v="dollars per bushel at harvest"/>
    <s v="No specific size"/>
    <x v="3"/>
    <s v="United States"/>
    <x v="25"/>
    <n v="5.05"/>
    <x v="5"/>
    <x v="0"/>
  </r>
  <r>
    <s v="Corn"/>
    <x v="5"/>
    <s v="Price"/>
    <x v="23"/>
    <s v="dollars per bushel at harvest"/>
    <s v="No specific size"/>
    <x v="3"/>
    <s v="United States"/>
    <x v="26"/>
    <n v="6.35"/>
    <x v="5"/>
    <x v="0"/>
  </r>
  <r>
    <s v="Corn"/>
    <x v="5"/>
    <s v="Price"/>
    <x v="23"/>
    <s v="dollars per bushel at harvest"/>
    <s v="No specific size"/>
    <x v="4"/>
    <s v="United States"/>
    <x v="0"/>
    <n v="3.01"/>
    <x v="0"/>
    <x v="0"/>
  </r>
  <r>
    <s v="Corn"/>
    <x v="5"/>
    <s v="Price"/>
    <x v="23"/>
    <s v="dollars per bushel at harvest"/>
    <s v="No specific size"/>
    <x v="4"/>
    <s v="United States"/>
    <x v="1"/>
    <n v="2.57"/>
    <x v="0"/>
    <x v="0"/>
  </r>
  <r>
    <s v="Corn"/>
    <x v="5"/>
    <s v="Price"/>
    <x v="23"/>
    <s v="dollars per bushel at harvest"/>
    <s v="No specific size"/>
    <x v="4"/>
    <s v="United States"/>
    <x v="2"/>
    <n v="1.95"/>
    <x v="0"/>
    <x v="0"/>
  </r>
  <r>
    <s v="Corn"/>
    <x v="5"/>
    <s v="Price"/>
    <x v="23"/>
    <s v="dollars per bushel at harvest"/>
    <s v="No specific size"/>
    <x v="4"/>
    <s v="United States"/>
    <x v="3"/>
    <n v="1.76"/>
    <x v="0"/>
    <x v="0"/>
  </r>
  <r>
    <s v="Corn"/>
    <x v="5"/>
    <s v="Price"/>
    <x v="23"/>
    <s v="dollars per bushel at harvest"/>
    <s v="No specific size"/>
    <x v="4"/>
    <s v="United States"/>
    <x v="4"/>
    <n v="1.88"/>
    <x v="0"/>
    <x v="0"/>
  </r>
  <r>
    <s v="Corn"/>
    <x v="5"/>
    <s v="Price"/>
    <x v="23"/>
    <s v="dollars per bushel at harvest"/>
    <s v="No specific size"/>
    <x v="4"/>
    <s v="United States"/>
    <x v="5"/>
    <n v="1.98"/>
    <x v="1"/>
    <x v="0"/>
  </r>
  <r>
    <s v="Corn"/>
    <x v="5"/>
    <s v="Price"/>
    <x v="23"/>
    <s v="dollars per bushel at harvest"/>
    <s v="No specific size"/>
    <x v="4"/>
    <s v="United States"/>
    <x v="6"/>
    <n v="2.4500000000000002"/>
    <x v="1"/>
    <x v="0"/>
  </r>
  <r>
    <s v="Corn"/>
    <x v="5"/>
    <s v="Price"/>
    <x v="23"/>
    <s v="dollars per bushel at harvest"/>
    <s v="No specific size"/>
    <x v="4"/>
    <s v="United States"/>
    <x v="7"/>
    <n v="2.25"/>
    <x v="1"/>
    <x v="0"/>
  </r>
  <r>
    <s v="Corn"/>
    <x v="5"/>
    <s v="Price"/>
    <x v="23"/>
    <s v="dollars per bushel at harvest"/>
    <s v="No specific size"/>
    <x v="4"/>
    <s v="United States"/>
    <x v="8"/>
    <n v="2.2799999999999998"/>
    <x v="1"/>
    <x v="0"/>
  </r>
  <r>
    <s v="Corn"/>
    <x v="5"/>
    <s v="Price"/>
    <x v="23"/>
    <s v="dollars per bushel at harvest"/>
    <s v="No specific size"/>
    <x v="4"/>
    <s v="United States"/>
    <x v="9"/>
    <n v="1.8"/>
    <x v="2"/>
    <x v="0"/>
  </r>
  <r>
    <s v="Corn"/>
    <x v="5"/>
    <s v="Price"/>
    <x v="23"/>
    <s v="dollars per bushel at harvest"/>
    <s v="No specific size"/>
    <x v="4"/>
    <s v="United States"/>
    <x v="10"/>
    <n v="2.73"/>
    <x v="2"/>
    <x v="0"/>
  </r>
  <r>
    <s v="Corn"/>
    <x v="5"/>
    <s v="Price"/>
    <x v="23"/>
    <s v="dollars per bushel at harvest"/>
    <s v="No specific size"/>
    <x v="4"/>
    <s v="United States"/>
    <x v="11"/>
    <n v="3.39"/>
    <x v="2"/>
    <x v="0"/>
  </r>
  <r>
    <s v="Corn"/>
    <x v="5"/>
    <s v="Price"/>
    <x v="23"/>
    <s v="dollars per bushel at harvest"/>
    <s v="No specific size"/>
    <x v="4"/>
    <s v="United States"/>
    <x v="12"/>
    <n v="4.66"/>
    <x v="2"/>
    <x v="0"/>
  </r>
  <r>
    <s v="Corn"/>
    <x v="5"/>
    <s v="Price"/>
    <x v="23"/>
    <s v="dollars per bushel at harvest"/>
    <s v="No specific size"/>
    <x v="4"/>
    <s v="United States"/>
    <x v="13"/>
    <n v="3.62"/>
    <x v="2"/>
    <x v="0"/>
  </r>
  <r>
    <s v="Corn"/>
    <x v="5"/>
    <s v="Price"/>
    <x v="23"/>
    <s v="dollars per bushel at harvest"/>
    <s v="No specific size"/>
    <x v="4"/>
    <s v="United States"/>
    <x v="14"/>
    <n v="4.34"/>
    <x v="3"/>
    <x v="0"/>
  </r>
  <r>
    <s v="Corn"/>
    <x v="5"/>
    <s v="Price"/>
    <x v="23"/>
    <s v="dollars per bushel at harvest"/>
    <s v="No specific size"/>
    <x v="4"/>
    <s v="United States"/>
    <x v="15"/>
    <n v="5.8"/>
    <x v="3"/>
    <x v="0"/>
  </r>
  <r>
    <s v="Corn"/>
    <x v="5"/>
    <s v="Price"/>
    <x v="23"/>
    <s v="dollars per bushel at harvest"/>
    <s v="No specific size"/>
    <x v="4"/>
    <s v="United States"/>
    <x v="16"/>
    <n v="6.8"/>
    <x v="3"/>
    <x v="0"/>
  </r>
  <r>
    <s v="Corn"/>
    <x v="5"/>
    <s v="Price"/>
    <x v="23"/>
    <s v="dollars per bushel at harvest"/>
    <s v="No specific size"/>
    <x v="4"/>
    <s v="United States"/>
    <x v="17"/>
    <n v="4.83"/>
    <x v="3"/>
    <x v="0"/>
  </r>
  <r>
    <s v="Corn"/>
    <x v="5"/>
    <s v="Price"/>
    <x v="23"/>
    <s v="dollars per bushel at harvest"/>
    <s v="No specific size"/>
    <x v="4"/>
    <s v="United States"/>
    <x v="18"/>
    <n v="3.81"/>
    <x v="3"/>
    <x v="0"/>
  </r>
  <r>
    <s v="Corn"/>
    <x v="5"/>
    <s v="Price"/>
    <x v="23"/>
    <s v="dollars per bushel at harvest"/>
    <s v="No specific size"/>
    <x v="4"/>
    <s v="United States"/>
    <x v="19"/>
    <n v="3.84"/>
    <x v="3"/>
    <x v="0"/>
  </r>
  <r>
    <s v="Corn"/>
    <x v="5"/>
    <s v="Price"/>
    <x v="23"/>
    <s v="dollars per bushel at harvest"/>
    <s v="No specific size"/>
    <x v="4"/>
    <s v="United States"/>
    <x v="20"/>
    <n v="3.29"/>
    <x v="4"/>
    <x v="0"/>
  </r>
  <r>
    <s v="Corn"/>
    <x v="5"/>
    <s v="Price"/>
    <x v="23"/>
    <s v="dollars per bushel at harvest"/>
    <s v="No specific size"/>
    <x v="4"/>
    <s v="United States"/>
    <x v="21"/>
    <n v="3.31"/>
    <x v="4"/>
    <x v="0"/>
  </r>
  <r>
    <s v="Corn"/>
    <x v="5"/>
    <s v="Price"/>
    <x v="23"/>
    <s v="dollars per bushel at harvest"/>
    <s v="No specific size"/>
    <x v="4"/>
    <s v="United States"/>
    <x v="22"/>
    <n v="3.5"/>
    <x v="4"/>
    <x v="0"/>
  </r>
  <r>
    <s v="Corn"/>
    <x v="5"/>
    <s v="Price"/>
    <x v="23"/>
    <s v="dollars per bushel at harvest"/>
    <s v="No specific size"/>
    <x v="4"/>
    <s v="United States"/>
    <x v="23"/>
    <n v="3.81"/>
    <x v="4"/>
    <x v="0"/>
  </r>
  <r>
    <s v="Corn"/>
    <x v="5"/>
    <s v="Price"/>
    <x v="23"/>
    <s v="dollars per bushel at harvest"/>
    <s v="No specific size"/>
    <x v="4"/>
    <s v="United States"/>
    <x v="24"/>
    <n v="3.68"/>
    <x v="4"/>
    <x v="0"/>
  </r>
  <r>
    <s v="Corn"/>
    <x v="5"/>
    <s v="Price"/>
    <x v="23"/>
    <s v="dollars per bushel at harvest"/>
    <s v="No specific size"/>
    <x v="4"/>
    <s v="United States"/>
    <x v="25"/>
    <n v="5.08"/>
    <x v="5"/>
    <x v="0"/>
  </r>
  <r>
    <s v="Corn"/>
    <x v="5"/>
    <s v="Price"/>
    <x v="23"/>
    <s v="dollars per bushel at harvest"/>
    <s v="No specific size"/>
    <x v="4"/>
    <s v="United States"/>
    <x v="26"/>
    <n v="6.92"/>
    <x v="5"/>
    <x v="0"/>
  </r>
  <r>
    <s v="Corn"/>
    <x v="5"/>
    <s v="Price"/>
    <x v="23"/>
    <s v="dollars per bushel at harvest"/>
    <s v="No specific size"/>
    <x v="5"/>
    <s v="United States"/>
    <x v="0"/>
    <n v="3.04"/>
    <x v="0"/>
    <x v="0"/>
  </r>
  <r>
    <s v="Corn"/>
    <x v="5"/>
    <s v="Price"/>
    <x v="23"/>
    <s v="dollars per bushel at harvest"/>
    <s v="No specific size"/>
    <x v="5"/>
    <s v="United States"/>
    <x v="1"/>
    <n v="2.72"/>
    <x v="0"/>
    <x v="0"/>
  </r>
  <r>
    <s v="Corn"/>
    <x v="5"/>
    <s v="Price"/>
    <x v="23"/>
    <s v="dollars per bushel at harvest"/>
    <s v="No specific size"/>
    <x v="5"/>
    <s v="United States"/>
    <x v="2"/>
    <n v="2.12"/>
    <x v="0"/>
    <x v="0"/>
  </r>
  <r>
    <s v="Corn"/>
    <x v="5"/>
    <s v="Price"/>
    <x v="23"/>
    <s v="dollars per bushel at harvest"/>
    <s v="No specific size"/>
    <x v="5"/>
    <s v="United States"/>
    <x v="3"/>
    <n v="2"/>
    <x v="0"/>
    <x v="0"/>
  </r>
  <r>
    <s v="Corn"/>
    <x v="5"/>
    <s v="Price"/>
    <x v="23"/>
    <s v="dollars per bushel at harvest"/>
    <s v="No specific size"/>
    <x v="5"/>
    <s v="United States"/>
    <x v="4"/>
    <n v="1.87"/>
    <x v="0"/>
    <x v="0"/>
  </r>
  <r>
    <s v="Corn"/>
    <x v="5"/>
    <s v="Price"/>
    <x v="23"/>
    <s v="dollars per bushel at harvest"/>
    <s v="No specific size"/>
    <x v="5"/>
    <s v="United States"/>
    <x v="5"/>
    <n v="1.92"/>
    <x v="1"/>
    <x v="0"/>
  </r>
  <r>
    <s v="Corn"/>
    <x v="5"/>
    <s v="Price"/>
    <x v="23"/>
    <s v="dollars per bushel at harvest"/>
    <s v="No specific size"/>
    <x v="5"/>
    <s v="United States"/>
    <x v="6"/>
    <n v="2.57"/>
    <x v="1"/>
    <x v="0"/>
  </r>
  <r>
    <s v="Corn"/>
    <x v="5"/>
    <s v="Price"/>
    <x v="23"/>
    <s v="dollars per bushel at harvest"/>
    <s v="No specific size"/>
    <x v="5"/>
    <s v="United States"/>
    <x v="7"/>
    <n v="2.2999999999999998"/>
    <x v="1"/>
    <x v="0"/>
  </r>
  <r>
    <s v="Corn"/>
    <x v="5"/>
    <s v="Price"/>
    <x v="23"/>
    <s v="dollars per bushel at harvest"/>
    <s v="No specific size"/>
    <x v="5"/>
    <s v="United States"/>
    <x v="8"/>
    <n v="2.1800000000000002"/>
    <x v="1"/>
    <x v="0"/>
  </r>
  <r>
    <s v="Corn"/>
    <x v="5"/>
    <s v="Price"/>
    <x v="23"/>
    <s v="dollars per bushel at harvest"/>
    <s v="No specific size"/>
    <x v="5"/>
    <s v="United States"/>
    <x v="9"/>
    <n v="1.84"/>
    <x v="2"/>
    <x v="0"/>
  </r>
  <r>
    <s v="Corn"/>
    <x v="5"/>
    <s v="Price"/>
    <x v="23"/>
    <s v="dollars per bushel at harvest"/>
    <s v="No specific size"/>
    <x v="5"/>
    <s v="United States"/>
    <x v="10"/>
    <n v="2.63"/>
    <x v="2"/>
    <x v="0"/>
  </r>
  <r>
    <s v="Corn"/>
    <x v="5"/>
    <s v="Price"/>
    <x v="23"/>
    <s v="dollars per bushel at harvest"/>
    <s v="No specific size"/>
    <x v="5"/>
    <s v="United States"/>
    <x v="11"/>
    <n v="3.36"/>
    <x v="2"/>
    <x v="0"/>
  </r>
  <r>
    <s v="Corn"/>
    <x v="5"/>
    <s v="Price"/>
    <x v="23"/>
    <s v="dollars per bushel at harvest"/>
    <s v="No specific size"/>
    <x v="5"/>
    <s v="United States"/>
    <x v="12"/>
    <n v="4.5199999999999996"/>
    <x v="2"/>
    <x v="0"/>
  </r>
  <r>
    <s v="Corn"/>
    <x v="5"/>
    <s v="Price"/>
    <x v="23"/>
    <s v="dollars per bushel at harvest"/>
    <s v="No specific size"/>
    <x v="5"/>
    <s v="United States"/>
    <x v="13"/>
    <n v="3.59"/>
    <x v="2"/>
    <x v="0"/>
  </r>
  <r>
    <s v="Corn"/>
    <x v="5"/>
    <s v="Price"/>
    <x v="23"/>
    <s v="dollars per bushel at harvest"/>
    <s v="No specific size"/>
    <x v="5"/>
    <s v="United States"/>
    <x v="14"/>
    <n v="4.7"/>
    <x v="3"/>
    <x v="0"/>
  </r>
  <r>
    <s v="Corn"/>
    <x v="5"/>
    <s v="Price"/>
    <x v="23"/>
    <s v="dollars per bushel at harvest"/>
    <s v="No specific size"/>
    <x v="5"/>
    <s v="United States"/>
    <x v="15"/>
    <n v="6.26"/>
    <x v="3"/>
    <x v="0"/>
  </r>
  <r>
    <s v="Corn"/>
    <x v="5"/>
    <s v="Price"/>
    <x v="23"/>
    <s v="dollars per bushel at harvest"/>
    <s v="No specific size"/>
    <x v="5"/>
    <s v="United States"/>
    <x v="16"/>
    <n v="7.1"/>
    <x v="3"/>
    <x v="0"/>
  </r>
  <r>
    <s v="Corn"/>
    <x v="5"/>
    <s v="Price"/>
    <x v="23"/>
    <s v="dollars per bushel at harvest"/>
    <s v="No specific size"/>
    <x v="5"/>
    <s v="United States"/>
    <x v="17"/>
    <n v="4.28"/>
    <x v="3"/>
    <x v="0"/>
  </r>
  <r>
    <s v="Corn"/>
    <x v="5"/>
    <s v="Price"/>
    <x v="23"/>
    <s v="dollars per bushel at harvest"/>
    <s v="No specific size"/>
    <x v="5"/>
    <s v="United States"/>
    <x v="18"/>
    <n v="3.53"/>
    <x v="3"/>
    <x v="0"/>
  </r>
  <r>
    <s v="Corn"/>
    <x v="5"/>
    <s v="Price"/>
    <x v="23"/>
    <s v="dollars per bushel at harvest"/>
    <s v="No specific size"/>
    <x v="5"/>
    <s v="United States"/>
    <x v="19"/>
    <n v="3.78"/>
    <x v="3"/>
    <x v="0"/>
  </r>
  <r>
    <s v="Corn"/>
    <x v="5"/>
    <s v="Price"/>
    <x v="23"/>
    <s v="dollars per bushel at harvest"/>
    <s v="No specific size"/>
    <x v="5"/>
    <s v="United States"/>
    <x v="20"/>
    <n v="3.53"/>
    <x v="4"/>
    <x v="0"/>
  </r>
  <r>
    <s v="Corn"/>
    <x v="5"/>
    <s v="Price"/>
    <x v="23"/>
    <s v="dollars per bushel at harvest"/>
    <s v="No specific size"/>
    <x v="5"/>
    <s v="United States"/>
    <x v="21"/>
    <n v="3.43"/>
    <x v="4"/>
    <x v="0"/>
  </r>
  <r>
    <s v="Corn"/>
    <x v="5"/>
    <s v="Price"/>
    <x v="23"/>
    <s v="dollars per bushel at harvest"/>
    <s v="No specific size"/>
    <x v="5"/>
    <s v="United States"/>
    <x v="22"/>
    <n v="3.61"/>
    <x v="4"/>
    <x v="0"/>
  </r>
  <r>
    <s v="Corn"/>
    <x v="5"/>
    <s v="Price"/>
    <x v="23"/>
    <s v="dollars per bushel at harvest"/>
    <s v="No specific size"/>
    <x v="5"/>
    <s v="United States"/>
    <x v="23"/>
    <n v="4.08"/>
    <x v="4"/>
    <x v="0"/>
  </r>
  <r>
    <s v="Corn"/>
    <x v="5"/>
    <s v="Price"/>
    <x v="23"/>
    <s v="dollars per bushel at harvest"/>
    <s v="No specific size"/>
    <x v="5"/>
    <s v="United States"/>
    <x v="24"/>
    <n v="3.79"/>
    <x v="4"/>
    <x v="0"/>
  </r>
  <r>
    <s v="Corn"/>
    <x v="5"/>
    <s v="Price"/>
    <x v="23"/>
    <s v="dollars per bushel at harvest"/>
    <s v="No specific size"/>
    <x v="5"/>
    <s v="United States"/>
    <x v="25"/>
    <n v="5.17"/>
    <x v="5"/>
    <x v="0"/>
  </r>
  <r>
    <s v="Corn"/>
    <x v="5"/>
    <s v="Price"/>
    <x v="23"/>
    <s v="dollars per bushel at harvest"/>
    <s v="No specific size"/>
    <x v="5"/>
    <s v="United States"/>
    <x v="26"/>
    <n v="6.64"/>
    <x v="5"/>
    <x v="0"/>
  </r>
  <r>
    <s v="Corn"/>
    <x v="5"/>
    <s v="Price"/>
    <x v="23"/>
    <s v="dollars per bushel at harvest"/>
    <s v="No specific size"/>
    <x v="6"/>
    <s v="United States"/>
    <x v="0"/>
    <n v="3.56"/>
    <x v="0"/>
    <x v="0"/>
  </r>
  <r>
    <s v="Corn"/>
    <x v="5"/>
    <s v="Price"/>
    <x v="23"/>
    <s v="dollars per bushel at harvest"/>
    <s v="No specific size"/>
    <x v="6"/>
    <s v="United States"/>
    <x v="1"/>
    <n v="2.8"/>
    <x v="0"/>
    <x v="0"/>
  </r>
  <r>
    <s v="Corn"/>
    <x v="5"/>
    <s v="Price"/>
    <x v="23"/>
    <s v="dollars per bushel at harvest"/>
    <s v="No specific size"/>
    <x v="6"/>
    <s v="United States"/>
    <x v="2"/>
    <n v="2.27"/>
    <x v="0"/>
    <x v="0"/>
  </r>
  <r>
    <s v="Corn"/>
    <x v="5"/>
    <s v="Price"/>
    <x v="23"/>
    <s v="dollars per bushel at harvest"/>
    <s v="No specific size"/>
    <x v="6"/>
    <s v="United States"/>
    <x v="3"/>
    <n v="2.1800000000000002"/>
    <x v="0"/>
    <x v="0"/>
  </r>
  <r>
    <s v="Corn"/>
    <x v="5"/>
    <s v="Price"/>
    <x v="23"/>
    <s v="dollars per bushel at harvest"/>
    <s v="No specific size"/>
    <x v="6"/>
    <s v="United States"/>
    <x v="4"/>
    <n v="1.95"/>
    <x v="0"/>
    <x v="0"/>
  </r>
  <r>
    <s v="Corn"/>
    <x v="5"/>
    <s v="Price"/>
    <x v="23"/>
    <s v="dollars per bushel at harvest"/>
    <s v="No specific size"/>
    <x v="6"/>
    <s v="United States"/>
    <x v="5"/>
    <n v="2.19"/>
    <x v="1"/>
    <x v="0"/>
  </r>
  <r>
    <s v="Corn"/>
    <x v="5"/>
    <s v="Price"/>
    <x v="23"/>
    <s v="dollars per bushel at harvest"/>
    <s v="No specific size"/>
    <x v="6"/>
    <s v="United States"/>
    <x v="6"/>
    <n v="2.35"/>
    <x v="1"/>
    <x v="0"/>
  </r>
  <r>
    <s v="Corn"/>
    <x v="5"/>
    <s v="Price"/>
    <x v="23"/>
    <s v="dollars per bushel at harvest"/>
    <s v="No specific size"/>
    <x v="6"/>
    <s v="United States"/>
    <x v="7"/>
    <n v="2.4900000000000002"/>
    <x v="1"/>
    <x v="0"/>
  </r>
  <r>
    <s v="Corn"/>
    <x v="5"/>
    <s v="Price"/>
    <x v="23"/>
    <s v="dollars per bushel at harvest"/>
    <s v="No specific size"/>
    <x v="6"/>
    <s v="United States"/>
    <x v="8"/>
    <n v="2.39"/>
    <x v="1"/>
    <x v="0"/>
  </r>
  <r>
    <s v="Corn"/>
    <x v="5"/>
    <s v="Price"/>
    <x v="23"/>
    <s v="dollars per bushel at harvest"/>
    <s v="No specific size"/>
    <x v="6"/>
    <s v="United States"/>
    <x v="9"/>
    <n v="1.78"/>
    <x v="2"/>
    <x v="0"/>
  </r>
  <r>
    <s v="Corn"/>
    <x v="5"/>
    <s v="Price"/>
    <x v="23"/>
    <s v="dollars per bushel at harvest"/>
    <s v="No specific size"/>
    <x v="6"/>
    <s v="United States"/>
    <x v="10"/>
    <n v="2.78"/>
    <x v="2"/>
    <x v="0"/>
  </r>
  <r>
    <s v="Corn"/>
    <x v="5"/>
    <s v="Price"/>
    <x v="23"/>
    <s v="dollars per bushel at harvest"/>
    <s v="No specific size"/>
    <x v="6"/>
    <s v="United States"/>
    <x v="11"/>
    <n v="3.58"/>
    <x v="2"/>
    <x v="0"/>
  </r>
  <r>
    <s v="Corn"/>
    <x v="5"/>
    <s v="Price"/>
    <x v="23"/>
    <s v="dollars per bushel at harvest"/>
    <s v="No specific size"/>
    <x v="6"/>
    <s v="United States"/>
    <x v="12"/>
    <n v="5.0599999999999996"/>
    <x v="2"/>
    <x v="0"/>
  </r>
  <r>
    <s v="Corn"/>
    <x v="5"/>
    <s v="Price"/>
    <x v="23"/>
    <s v="dollars per bushel at harvest"/>
    <s v="No specific size"/>
    <x v="6"/>
    <s v="United States"/>
    <x v="13"/>
    <n v="3.84"/>
    <x v="2"/>
    <x v="0"/>
  </r>
  <r>
    <s v="Corn"/>
    <x v="5"/>
    <s v="Price"/>
    <x v="23"/>
    <s v="dollars per bushel at harvest"/>
    <s v="No specific size"/>
    <x v="6"/>
    <s v="United States"/>
    <x v="14"/>
    <n v="4.9800000000000004"/>
    <x v="3"/>
    <x v="0"/>
  </r>
  <r>
    <s v="Corn"/>
    <x v="5"/>
    <s v="Price"/>
    <x v="23"/>
    <s v="dollars per bushel at harvest"/>
    <s v="No specific size"/>
    <x v="6"/>
    <s v="United States"/>
    <x v="15"/>
    <n v="6.75"/>
    <x v="3"/>
    <x v="0"/>
  </r>
  <r>
    <s v="Corn"/>
    <x v="5"/>
    <s v="Price"/>
    <x v="23"/>
    <s v="dollars per bushel at harvest"/>
    <s v="No specific size"/>
    <x v="6"/>
    <s v="United States"/>
    <x v="16"/>
    <n v="7.49"/>
    <x v="3"/>
    <x v="0"/>
  </r>
  <r>
    <s v="Corn"/>
    <x v="5"/>
    <s v="Price"/>
    <x v="23"/>
    <s v="dollars per bushel at harvest"/>
    <s v="No specific size"/>
    <x v="6"/>
    <s v="United States"/>
    <x v="17"/>
    <n v="4.72"/>
    <x v="3"/>
    <x v="0"/>
  </r>
  <r>
    <s v="Corn"/>
    <x v="5"/>
    <s v="Price"/>
    <x v="23"/>
    <s v="dollars per bushel at harvest"/>
    <s v="No specific size"/>
    <x v="6"/>
    <s v="United States"/>
    <x v="18"/>
    <n v="3.94"/>
    <x v="3"/>
    <x v="0"/>
  </r>
  <r>
    <s v="Corn"/>
    <x v="5"/>
    <s v="Price"/>
    <x v="23"/>
    <s v="dollars per bushel at harvest"/>
    <s v="No specific size"/>
    <x v="6"/>
    <s v="United States"/>
    <x v="19"/>
    <n v="4.3099999999999996"/>
    <x v="3"/>
    <x v="0"/>
  </r>
  <r>
    <s v="Corn"/>
    <x v="5"/>
    <s v="Price"/>
    <x v="23"/>
    <s v="dollars per bushel at harvest"/>
    <s v="No specific size"/>
    <x v="6"/>
    <s v="United States"/>
    <x v="20"/>
    <n v="3.86"/>
    <x v="4"/>
    <x v="0"/>
  </r>
  <r>
    <s v="Corn"/>
    <x v="5"/>
    <s v="Price"/>
    <x v="23"/>
    <s v="dollars per bushel at harvest"/>
    <s v="No specific size"/>
    <x v="6"/>
    <s v="United States"/>
    <x v="21"/>
    <n v="4.1399999999999997"/>
    <x v="4"/>
    <x v="0"/>
  </r>
  <r>
    <s v="Corn"/>
    <x v="5"/>
    <s v="Price"/>
    <x v="23"/>
    <s v="dollars per bushel at harvest"/>
    <s v="No specific size"/>
    <x v="6"/>
    <s v="United States"/>
    <x v="22"/>
    <n v="4.24"/>
    <x v="4"/>
    <x v="0"/>
  </r>
  <r>
    <s v="Corn"/>
    <x v="5"/>
    <s v="Price"/>
    <x v="23"/>
    <s v="dollars per bushel at harvest"/>
    <s v="No specific size"/>
    <x v="6"/>
    <s v="United States"/>
    <x v="23"/>
    <n v="4.34"/>
    <x v="4"/>
    <x v="0"/>
  </r>
  <r>
    <s v="Corn"/>
    <x v="5"/>
    <s v="Price"/>
    <x v="23"/>
    <s v="dollars per bushel at harvest"/>
    <s v="No specific size"/>
    <x v="6"/>
    <s v="United States"/>
    <x v="24"/>
    <n v="4.08"/>
    <x v="4"/>
    <x v="0"/>
  </r>
  <r>
    <s v="Corn"/>
    <x v="5"/>
    <s v="Price"/>
    <x v="23"/>
    <s v="dollars per bushel at harvest"/>
    <s v="No specific size"/>
    <x v="6"/>
    <s v="United States"/>
    <x v="25"/>
    <n v="5.77"/>
    <x v="5"/>
    <x v="0"/>
  </r>
  <r>
    <s v="Corn"/>
    <x v="5"/>
    <s v="Price"/>
    <x v="23"/>
    <s v="dollars per bushel at harvest"/>
    <s v="No specific size"/>
    <x v="6"/>
    <s v="United States"/>
    <x v="26"/>
    <n v="7.3"/>
    <x v="5"/>
    <x v="0"/>
  </r>
  <r>
    <s v="Corn"/>
    <x v="5"/>
    <s v="Enterprise size"/>
    <x v="24"/>
    <s v="planted acres"/>
    <s v="No specific size"/>
    <x v="0"/>
    <s v="United States"/>
    <x v="0"/>
    <n v="189"/>
    <x v="0"/>
    <x v="0"/>
  </r>
  <r>
    <s v="Corn"/>
    <x v="5"/>
    <s v="Enterprise size"/>
    <x v="24"/>
    <s v="planted acres"/>
    <s v="No specific size"/>
    <x v="0"/>
    <s v="United States"/>
    <x v="1"/>
    <n v="189"/>
    <x v="0"/>
    <x v="0"/>
  </r>
  <r>
    <s v="Corn"/>
    <x v="5"/>
    <s v="Enterprise size"/>
    <x v="24"/>
    <s v="planted acres"/>
    <s v="No specific size"/>
    <x v="0"/>
    <s v="United States"/>
    <x v="2"/>
    <n v="189"/>
    <x v="0"/>
    <x v="0"/>
  </r>
  <r>
    <s v="Corn"/>
    <x v="5"/>
    <s v="Enterprise size"/>
    <x v="24"/>
    <s v="planted acres"/>
    <s v="No specific size"/>
    <x v="0"/>
    <s v="United States"/>
    <x v="3"/>
    <n v="189"/>
    <x v="0"/>
    <x v="0"/>
  </r>
  <r>
    <s v="Corn"/>
    <x v="5"/>
    <s v="Enterprise size"/>
    <x v="24"/>
    <s v="planted acres"/>
    <s v="No specific size"/>
    <x v="0"/>
    <s v="United States"/>
    <x v="4"/>
    <n v="189"/>
    <x v="0"/>
    <x v="0"/>
  </r>
  <r>
    <s v="Corn"/>
    <x v="5"/>
    <s v="Enterprise size"/>
    <x v="24"/>
    <s v="planted acres"/>
    <s v="No specific size"/>
    <x v="0"/>
    <s v="United States"/>
    <x v="5"/>
    <n v="236"/>
    <x v="1"/>
    <x v="0"/>
  </r>
  <r>
    <s v="Corn"/>
    <x v="5"/>
    <s v="Enterprise size"/>
    <x v="24"/>
    <s v="planted acres"/>
    <s v="No specific size"/>
    <x v="0"/>
    <s v="United States"/>
    <x v="6"/>
    <n v="236"/>
    <x v="1"/>
    <x v="0"/>
  </r>
  <r>
    <s v="Corn"/>
    <x v="5"/>
    <s v="Enterprise size"/>
    <x v="24"/>
    <s v="planted acres"/>
    <s v="No specific size"/>
    <x v="0"/>
    <s v="United States"/>
    <x v="7"/>
    <n v="236"/>
    <x v="1"/>
    <x v="0"/>
  </r>
  <r>
    <s v="Corn"/>
    <x v="5"/>
    <s v="Enterprise size"/>
    <x v="24"/>
    <s v="planted acres"/>
    <s v="No specific size"/>
    <x v="0"/>
    <s v="United States"/>
    <x v="8"/>
    <n v="236"/>
    <x v="1"/>
    <x v="0"/>
  </r>
  <r>
    <s v="Corn"/>
    <x v="5"/>
    <s v="Enterprise size"/>
    <x v="24"/>
    <s v="planted acres"/>
    <s v="No specific size"/>
    <x v="0"/>
    <s v="United States"/>
    <x v="9"/>
    <n v="250"/>
    <x v="2"/>
    <x v="0"/>
  </r>
  <r>
    <s v="Corn"/>
    <x v="5"/>
    <s v="Enterprise size"/>
    <x v="24"/>
    <s v="planted acres"/>
    <s v="No specific size"/>
    <x v="0"/>
    <s v="United States"/>
    <x v="10"/>
    <n v="250"/>
    <x v="2"/>
    <x v="0"/>
  </r>
  <r>
    <s v="Corn"/>
    <x v="5"/>
    <s v="Enterprise size"/>
    <x v="24"/>
    <s v="planted acres"/>
    <s v="No specific size"/>
    <x v="0"/>
    <s v="United States"/>
    <x v="11"/>
    <n v="250"/>
    <x v="2"/>
    <x v="0"/>
  </r>
  <r>
    <s v="Corn"/>
    <x v="5"/>
    <s v="Enterprise size"/>
    <x v="24"/>
    <s v="planted acres"/>
    <s v="No specific size"/>
    <x v="0"/>
    <s v="United States"/>
    <x v="12"/>
    <n v="250"/>
    <x v="2"/>
    <x v="0"/>
  </r>
  <r>
    <s v="Corn"/>
    <x v="5"/>
    <s v="Enterprise size"/>
    <x v="24"/>
    <s v="planted acres"/>
    <s v="No specific size"/>
    <x v="0"/>
    <s v="United States"/>
    <x v="13"/>
    <n v="250"/>
    <x v="2"/>
    <x v="0"/>
  </r>
  <r>
    <s v="Corn"/>
    <x v="5"/>
    <s v="Enterprise size"/>
    <x v="24"/>
    <s v="planted acres"/>
    <s v="No specific size"/>
    <x v="0"/>
    <s v="United States"/>
    <x v="14"/>
    <n v="280"/>
    <x v="3"/>
    <x v="0"/>
  </r>
  <r>
    <s v="Corn"/>
    <x v="5"/>
    <s v="Enterprise size"/>
    <x v="24"/>
    <s v="planted acres"/>
    <s v="No specific size"/>
    <x v="0"/>
    <s v="United States"/>
    <x v="15"/>
    <n v="280"/>
    <x v="3"/>
    <x v="0"/>
  </r>
  <r>
    <s v="Corn"/>
    <x v="5"/>
    <s v="Enterprise size"/>
    <x v="24"/>
    <s v="planted acres"/>
    <s v="No specific size"/>
    <x v="0"/>
    <s v="United States"/>
    <x v="16"/>
    <n v="280"/>
    <x v="3"/>
    <x v="0"/>
  </r>
  <r>
    <s v="Corn"/>
    <x v="5"/>
    <s v="Enterprise size"/>
    <x v="24"/>
    <s v="planted acres"/>
    <s v="No specific size"/>
    <x v="0"/>
    <s v="United States"/>
    <x v="17"/>
    <n v="280"/>
    <x v="3"/>
    <x v="0"/>
  </r>
  <r>
    <s v="Corn"/>
    <x v="5"/>
    <s v="Enterprise size"/>
    <x v="24"/>
    <s v="planted acres"/>
    <s v="No specific size"/>
    <x v="0"/>
    <s v="United States"/>
    <x v="18"/>
    <n v="280"/>
    <x v="3"/>
    <x v="0"/>
  </r>
  <r>
    <s v="Corn"/>
    <x v="5"/>
    <s v="Enterprise size"/>
    <x v="24"/>
    <s v="planted acres"/>
    <s v="No specific size"/>
    <x v="0"/>
    <s v="United States"/>
    <x v="19"/>
    <n v="280"/>
    <x v="3"/>
    <x v="0"/>
  </r>
  <r>
    <s v="Corn"/>
    <x v="5"/>
    <s v="Enterprise size"/>
    <x v="24"/>
    <s v="planted acres"/>
    <s v="No specific size"/>
    <x v="0"/>
    <s v="United States"/>
    <x v="20"/>
    <n v="278"/>
    <x v="4"/>
    <x v="0"/>
  </r>
  <r>
    <s v="Corn"/>
    <x v="5"/>
    <s v="Enterprise size"/>
    <x v="24"/>
    <s v="planted acres"/>
    <s v="No specific size"/>
    <x v="0"/>
    <s v="United States"/>
    <x v="21"/>
    <n v="278"/>
    <x v="4"/>
    <x v="0"/>
  </r>
  <r>
    <s v="Corn"/>
    <x v="5"/>
    <s v="Enterprise size"/>
    <x v="24"/>
    <s v="planted acres"/>
    <s v="No specific size"/>
    <x v="0"/>
    <s v="United States"/>
    <x v="22"/>
    <n v="278"/>
    <x v="4"/>
    <x v="0"/>
  </r>
  <r>
    <s v="Corn"/>
    <x v="5"/>
    <s v="Enterprise size"/>
    <x v="24"/>
    <s v="planted acres"/>
    <s v="No specific size"/>
    <x v="0"/>
    <s v="United States"/>
    <x v="23"/>
    <n v="278"/>
    <x v="4"/>
    <x v="0"/>
  </r>
  <r>
    <s v="Corn"/>
    <x v="5"/>
    <s v="Enterprise size"/>
    <x v="24"/>
    <s v="planted acres"/>
    <s v="No specific size"/>
    <x v="0"/>
    <s v="United States"/>
    <x v="24"/>
    <n v="278"/>
    <x v="4"/>
    <x v="0"/>
  </r>
  <r>
    <s v="Corn"/>
    <x v="5"/>
    <s v="Enterprise size"/>
    <x v="24"/>
    <s v="planted acres"/>
    <s v="No specific size"/>
    <x v="0"/>
    <s v="United States"/>
    <x v="25"/>
    <n v="296"/>
    <x v="5"/>
    <x v="0"/>
  </r>
  <r>
    <s v="Corn"/>
    <x v="5"/>
    <s v="Enterprise size"/>
    <x v="24"/>
    <s v="planted acres"/>
    <s v="No specific size"/>
    <x v="0"/>
    <s v="United States"/>
    <x v="26"/>
    <n v="296"/>
    <x v="5"/>
    <x v="0"/>
  </r>
  <r>
    <s v="Corn"/>
    <x v="5"/>
    <s v="Enterprise size"/>
    <x v="24"/>
    <s v="planted acres"/>
    <s v="No specific size"/>
    <x v="1"/>
    <s v="United States"/>
    <x v="0"/>
    <n v="223"/>
    <x v="0"/>
    <x v="0"/>
  </r>
  <r>
    <s v="Corn"/>
    <x v="5"/>
    <s v="Enterprise size"/>
    <x v="24"/>
    <s v="planted acres"/>
    <s v="No specific size"/>
    <x v="1"/>
    <s v="United States"/>
    <x v="1"/>
    <n v="223"/>
    <x v="0"/>
    <x v="0"/>
  </r>
  <r>
    <s v="Corn"/>
    <x v="5"/>
    <s v="Enterprise size"/>
    <x v="24"/>
    <s v="planted acres"/>
    <s v="No specific size"/>
    <x v="1"/>
    <s v="United States"/>
    <x v="2"/>
    <n v="223"/>
    <x v="0"/>
    <x v="0"/>
  </r>
  <r>
    <s v="Corn"/>
    <x v="5"/>
    <s v="Enterprise size"/>
    <x v="24"/>
    <s v="planted acres"/>
    <s v="No specific size"/>
    <x v="1"/>
    <s v="United States"/>
    <x v="3"/>
    <n v="223"/>
    <x v="0"/>
    <x v="0"/>
  </r>
  <r>
    <s v="Corn"/>
    <x v="5"/>
    <s v="Enterprise size"/>
    <x v="24"/>
    <s v="planted acres"/>
    <s v="No specific size"/>
    <x v="1"/>
    <s v="United States"/>
    <x v="4"/>
    <n v="223"/>
    <x v="0"/>
    <x v="0"/>
  </r>
  <r>
    <s v="Corn"/>
    <x v="5"/>
    <s v="Enterprise size"/>
    <x v="24"/>
    <s v="planted acres"/>
    <s v="No specific size"/>
    <x v="1"/>
    <s v="United States"/>
    <x v="5"/>
    <n v="270"/>
    <x v="1"/>
    <x v="0"/>
  </r>
  <r>
    <s v="Corn"/>
    <x v="5"/>
    <s v="Enterprise size"/>
    <x v="24"/>
    <s v="planted acres"/>
    <s v="No specific size"/>
    <x v="1"/>
    <s v="United States"/>
    <x v="6"/>
    <n v="270"/>
    <x v="1"/>
    <x v="0"/>
  </r>
  <r>
    <s v="Corn"/>
    <x v="5"/>
    <s v="Enterprise size"/>
    <x v="24"/>
    <s v="planted acres"/>
    <s v="No specific size"/>
    <x v="1"/>
    <s v="United States"/>
    <x v="7"/>
    <n v="270"/>
    <x v="1"/>
    <x v="0"/>
  </r>
  <r>
    <s v="Corn"/>
    <x v="5"/>
    <s v="Enterprise size"/>
    <x v="24"/>
    <s v="planted acres"/>
    <s v="No specific size"/>
    <x v="1"/>
    <s v="United States"/>
    <x v="8"/>
    <n v="270"/>
    <x v="1"/>
    <x v="0"/>
  </r>
  <r>
    <s v="Corn"/>
    <x v="5"/>
    <s v="Enterprise size"/>
    <x v="24"/>
    <s v="planted acres"/>
    <s v="No specific size"/>
    <x v="1"/>
    <s v="United States"/>
    <x v="9"/>
    <n v="281"/>
    <x v="2"/>
    <x v="0"/>
  </r>
  <r>
    <s v="Corn"/>
    <x v="5"/>
    <s v="Enterprise size"/>
    <x v="24"/>
    <s v="planted acres"/>
    <s v="No specific size"/>
    <x v="1"/>
    <s v="United States"/>
    <x v="10"/>
    <n v="281"/>
    <x v="2"/>
    <x v="0"/>
  </r>
  <r>
    <s v="Corn"/>
    <x v="5"/>
    <s v="Enterprise size"/>
    <x v="24"/>
    <s v="planted acres"/>
    <s v="No specific size"/>
    <x v="1"/>
    <s v="United States"/>
    <x v="11"/>
    <n v="281"/>
    <x v="2"/>
    <x v="0"/>
  </r>
  <r>
    <s v="Corn"/>
    <x v="5"/>
    <s v="Enterprise size"/>
    <x v="24"/>
    <s v="planted acres"/>
    <s v="No specific size"/>
    <x v="1"/>
    <s v="United States"/>
    <x v="12"/>
    <n v="281"/>
    <x v="2"/>
    <x v="0"/>
  </r>
  <r>
    <s v="Corn"/>
    <x v="5"/>
    <s v="Enterprise size"/>
    <x v="24"/>
    <s v="planted acres"/>
    <s v="No specific size"/>
    <x v="1"/>
    <s v="United States"/>
    <x v="13"/>
    <n v="281"/>
    <x v="2"/>
    <x v="0"/>
  </r>
  <r>
    <s v="Corn"/>
    <x v="5"/>
    <s v="Enterprise size"/>
    <x v="24"/>
    <s v="planted acres"/>
    <s v="No specific size"/>
    <x v="1"/>
    <s v="United States"/>
    <x v="14"/>
    <n v="313"/>
    <x v="3"/>
    <x v="0"/>
  </r>
  <r>
    <s v="Corn"/>
    <x v="5"/>
    <s v="Enterprise size"/>
    <x v="24"/>
    <s v="planted acres"/>
    <s v="No specific size"/>
    <x v="1"/>
    <s v="United States"/>
    <x v="15"/>
    <n v="313"/>
    <x v="3"/>
    <x v="0"/>
  </r>
  <r>
    <s v="Corn"/>
    <x v="5"/>
    <s v="Enterprise size"/>
    <x v="24"/>
    <s v="planted acres"/>
    <s v="No specific size"/>
    <x v="1"/>
    <s v="United States"/>
    <x v="16"/>
    <n v="313"/>
    <x v="3"/>
    <x v="0"/>
  </r>
  <r>
    <s v="Corn"/>
    <x v="5"/>
    <s v="Enterprise size"/>
    <x v="24"/>
    <s v="planted acres"/>
    <s v="No specific size"/>
    <x v="1"/>
    <s v="United States"/>
    <x v="17"/>
    <n v="313"/>
    <x v="3"/>
    <x v="0"/>
  </r>
  <r>
    <s v="Corn"/>
    <x v="5"/>
    <s v="Enterprise size"/>
    <x v="24"/>
    <s v="planted acres"/>
    <s v="No specific size"/>
    <x v="1"/>
    <s v="United States"/>
    <x v="18"/>
    <n v="313"/>
    <x v="3"/>
    <x v="0"/>
  </r>
  <r>
    <s v="Corn"/>
    <x v="5"/>
    <s v="Enterprise size"/>
    <x v="24"/>
    <s v="planted acres"/>
    <s v="No specific size"/>
    <x v="1"/>
    <s v="United States"/>
    <x v="19"/>
    <n v="313"/>
    <x v="3"/>
    <x v="0"/>
  </r>
  <r>
    <s v="Corn"/>
    <x v="5"/>
    <s v="Enterprise size"/>
    <x v="24"/>
    <s v="planted acres"/>
    <s v="No specific size"/>
    <x v="1"/>
    <s v="United States"/>
    <x v="20"/>
    <n v="302"/>
    <x v="4"/>
    <x v="0"/>
  </r>
  <r>
    <s v="Corn"/>
    <x v="5"/>
    <s v="Enterprise size"/>
    <x v="24"/>
    <s v="planted acres"/>
    <s v="No specific size"/>
    <x v="1"/>
    <s v="United States"/>
    <x v="21"/>
    <n v="302"/>
    <x v="4"/>
    <x v="0"/>
  </r>
  <r>
    <s v="Corn"/>
    <x v="5"/>
    <s v="Enterprise size"/>
    <x v="24"/>
    <s v="planted acres"/>
    <s v="No specific size"/>
    <x v="1"/>
    <s v="United States"/>
    <x v="22"/>
    <n v="302"/>
    <x v="4"/>
    <x v="0"/>
  </r>
  <r>
    <s v="Corn"/>
    <x v="5"/>
    <s v="Enterprise size"/>
    <x v="24"/>
    <s v="planted acres"/>
    <s v="No specific size"/>
    <x v="1"/>
    <s v="United States"/>
    <x v="23"/>
    <n v="302"/>
    <x v="4"/>
    <x v="0"/>
  </r>
  <r>
    <s v="Corn"/>
    <x v="5"/>
    <s v="Enterprise size"/>
    <x v="24"/>
    <s v="planted acres"/>
    <s v="No specific size"/>
    <x v="1"/>
    <s v="United States"/>
    <x v="24"/>
    <n v="302"/>
    <x v="4"/>
    <x v="0"/>
  </r>
  <r>
    <s v="Corn"/>
    <x v="5"/>
    <s v="Enterprise size"/>
    <x v="24"/>
    <s v="planted acres"/>
    <s v="No specific size"/>
    <x v="1"/>
    <s v="United States"/>
    <x v="25"/>
    <n v="274"/>
    <x v="5"/>
    <x v="0"/>
  </r>
  <r>
    <s v="Corn"/>
    <x v="5"/>
    <s v="Enterprise size"/>
    <x v="24"/>
    <s v="planted acres"/>
    <s v="No specific size"/>
    <x v="1"/>
    <s v="United States"/>
    <x v="26"/>
    <n v="274"/>
    <x v="5"/>
    <x v="0"/>
  </r>
  <r>
    <s v="Corn"/>
    <x v="5"/>
    <s v="Enterprise size"/>
    <x v="24"/>
    <s v="planted acres"/>
    <s v="No specific size"/>
    <x v="2"/>
    <s v="United States"/>
    <x v="0"/>
    <n v="113"/>
    <x v="0"/>
    <x v="0"/>
  </r>
  <r>
    <s v="Corn"/>
    <x v="5"/>
    <s v="Enterprise size"/>
    <x v="24"/>
    <s v="planted acres"/>
    <s v="No specific size"/>
    <x v="2"/>
    <s v="United States"/>
    <x v="1"/>
    <n v="113"/>
    <x v="0"/>
    <x v="0"/>
  </r>
  <r>
    <s v="Corn"/>
    <x v="5"/>
    <s v="Enterprise size"/>
    <x v="24"/>
    <s v="planted acres"/>
    <s v="No specific size"/>
    <x v="2"/>
    <s v="United States"/>
    <x v="2"/>
    <n v="113"/>
    <x v="0"/>
    <x v="0"/>
  </r>
  <r>
    <s v="Corn"/>
    <x v="5"/>
    <s v="Enterprise size"/>
    <x v="24"/>
    <s v="planted acres"/>
    <s v="No specific size"/>
    <x v="2"/>
    <s v="United States"/>
    <x v="3"/>
    <n v="113"/>
    <x v="0"/>
    <x v="0"/>
  </r>
  <r>
    <s v="Corn"/>
    <x v="5"/>
    <s v="Enterprise size"/>
    <x v="24"/>
    <s v="planted acres"/>
    <s v="No specific size"/>
    <x v="2"/>
    <s v="United States"/>
    <x v="4"/>
    <n v="113"/>
    <x v="0"/>
    <x v="0"/>
  </r>
  <r>
    <s v="Corn"/>
    <x v="5"/>
    <s v="Enterprise size"/>
    <x v="24"/>
    <s v="planted acres"/>
    <s v="No specific size"/>
    <x v="2"/>
    <s v="United States"/>
    <x v="5"/>
    <n v="138"/>
    <x v="1"/>
    <x v="0"/>
  </r>
  <r>
    <s v="Corn"/>
    <x v="5"/>
    <s v="Enterprise size"/>
    <x v="24"/>
    <s v="planted acres"/>
    <s v="No specific size"/>
    <x v="2"/>
    <s v="United States"/>
    <x v="6"/>
    <n v="138"/>
    <x v="1"/>
    <x v="0"/>
  </r>
  <r>
    <s v="Corn"/>
    <x v="5"/>
    <s v="Enterprise size"/>
    <x v="24"/>
    <s v="planted acres"/>
    <s v="No specific size"/>
    <x v="2"/>
    <s v="United States"/>
    <x v="7"/>
    <n v="138"/>
    <x v="1"/>
    <x v="0"/>
  </r>
  <r>
    <s v="Corn"/>
    <x v="5"/>
    <s v="Enterprise size"/>
    <x v="24"/>
    <s v="planted acres"/>
    <s v="No specific size"/>
    <x v="2"/>
    <s v="United States"/>
    <x v="8"/>
    <n v="138"/>
    <x v="1"/>
    <x v="0"/>
  </r>
  <r>
    <s v="Corn"/>
    <x v="5"/>
    <s v="Enterprise size"/>
    <x v="24"/>
    <s v="planted acres"/>
    <s v="No specific size"/>
    <x v="2"/>
    <s v="United States"/>
    <x v="9"/>
    <n v="128"/>
    <x v="2"/>
    <x v="0"/>
  </r>
  <r>
    <s v="Corn"/>
    <x v="5"/>
    <s v="Enterprise size"/>
    <x v="24"/>
    <s v="planted acres"/>
    <s v="No specific size"/>
    <x v="2"/>
    <s v="United States"/>
    <x v="10"/>
    <n v="128"/>
    <x v="2"/>
    <x v="0"/>
  </r>
  <r>
    <s v="Corn"/>
    <x v="5"/>
    <s v="Enterprise size"/>
    <x v="24"/>
    <s v="planted acres"/>
    <s v="No specific size"/>
    <x v="2"/>
    <s v="United States"/>
    <x v="11"/>
    <n v="128"/>
    <x v="2"/>
    <x v="0"/>
  </r>
  <r>
    <s v="Corn"/>
    <x v="5"/>
    <s v="Enterprise size"/>
    <x v="24"/>
    <s v="planted acres"/>
    <s v="No specific size"/>
    <x v="2"/>
    <s v="United States"/>
    <x v="12"/>
    <n v="128"/>
    <x v="2"/>
    <x v="0"/>
  </r>
  <r>
    <s v="Corn"/>
    <x v="5"/>
    <s v="Enterprise size"/>
    <x v="24"/>
    <s v="planted acres"/>
    <s v="No specific size"/>
    <x v="2"/>
    <s v="United States"/>
    <x v="13"/>
    <n v="128"/>
    <x v="2"/>
    <x v="0"/>
  </r>
  <r>
    <s v="Corn"/>
    <x v="5"/>
    <s v="Enterprise size"/>
    <x v="24"/>
    <s v="planted acres"/>
    <s v="No specific size"/>
    <x v="2"/>
    <s v="United States"/>
    <x v="14"/>
    <n v="146"/>
    <x v="3"/>
    <x v="0"/>
  </r>
  <r>
    <s v="Corn"/>
    <x v="5"/>
    <s v="Enterprise size"/>
    <x v="24"/>
    <s v="planted acres"/>
    <s v="No specific size"/>
    <x v="2"/>
    <s v="United States"/>
    <x v="15"/>
    <n v="146"/>
    <x v="3"/>
    <x v="0"/>
  </r>
  <r>
    <s v="Corn"/>
    <x v="5"/>
    <s v="Enterprise size"/>
    <x v="24"/>
    <s v="planted acres"/>
    <s v="No specific size"/>
    <x v="2"/>
    <s v="United States"/>
    <x v="16"/>
    <n v="146"/>
    <x v="3"/>
    <x v="0"/>
  </r>
  <r>
    <s v="Corn"/>
    <x v="5"/>
    <s v="Enterprise size"/>
    <x v="24"/>
    <s v="planted acres"/>
    <s v="No specific size"/>
    <x v="2"/>
    <s v="United States"/>
    <x v="17"/>
    <n v="146"/>
    <x v="3"/>
    <x v="0"/>
  </r>
  <r>
    <s v="Corn"/>
    <x v="5"/>
    <s v="Enterprise size"/>
    <x v="24"/>
    <s v="planted acres"/>
    <s v="No specific size"/>
    <x v="2"/>
    <s v="United States"/>
    <x v="18"/>
    <n v="146"/>
    <x v="3"/>
    <x v="0"/>
  </r>
  <r>
    <s v="Corn"/>
    <x v="5"/>
    <s v="Enterprise size"/>
    <x v="24"/>
    <s v="planted acres"/>
    <s v="No specific size"/>
    <x v="2"/>
    <s v="United States"/>
    <x v="19"/>
    <n v="146"/>
    <x v="3"/>
    <x v="0"/>
  </r>
  <r>
    <s v="Corn"/>
    <x v="5"/>
    <s v="Enterprise size"/>
    <x v="24"/>
    <s v="planted acres"/>
    <s v="No specific size"/>
    <x v="2"/>
    <s v="United States"/>
    <x v="20"/>
    <n v="142"/>
    <x v="4"/>
    <x v="0"/>
  </r>
  <r>
    <s v="Corn"/>
    <x v="5"/>
    <s v="Enterprise size"/>
    <x v="24"/>
    <s v="planted acres"/>
    <s v="No specific size"/>
    <x v="2"/>
    <s v="United States"/>
    <x v="21"/>
    <n v="142"/>
    <x v="4"/>
    <x v="0"/>
  </r>
  <r>
    <s v="Corn"/>
    <x v="5"/>
    <s v="Enterprise size"/>
    <x v="24"/>
    <s v="planted acres"/>
    <s v="No specific size"/>
    <x v="2"/>
    <s v="United States"/>
    <x v="22"/>
    <n v="142"/>
    <x v="4"/>
    <x v="0"/>
  </r>
  <r>
    <s v="Corn"/>
    <x v="5"/>
    <s v="Enterprise size"/>
    <x v="24"/>
    <s v="planted acres"/>
    <s v="No specific size"/>
    <x v="2"/>
    <s v="United States"/>
    <x v="23"/>
    <n v="142"/>
    <x v="4"/>
    <x v="0"/>
  </r>
  <r>
    <s v="Corn"/>
    <x v="5"/>
    <s v="Enterprise size"/>
    <x v="24"/>
    <s v="planted acres"/>
    <s v="No specific size"/>
    <x v="2"/>
    <s v="United States"/>
    <x v="24"/>
    <n v="142"/>
    <x v="4"/>
    <x v="0"/>
  </r>
  <r>
    <s v="Corn"/>
    <x v="5"/>
    <s v="Enterprise size"/>
    <x v="24"/>
    <s v="planted acres"/>
    <s v="No specific size"/>
    <x v="2"/>
    <s v="United States"/>
    <x v="25"/>
    <n v="184"/>
    <x v="5"/>
    <x v="0"/>
  </r>
  <r>
    <s v="Corn"/>
    <x v="5"/>
    <s v="Enterprise size"/>
    <x v="24"/>
    <s v="planted acres"/>
    <s v="No specific size"/>
    <x v="2"/>
    <s v="United States"/>
    <x v="26"/>
    <n v="184"/>
    <x v="5"/>
    <x v="0"/>
  </r>
  <r>
    <s v="Corn"/>
    <x v="5"/>
    <s v="Enterprise size"/>
    <x v="24"/>
    <s v="planted acres"/>
    <s v="No specific size"/>
    <x v="3"/>
    <s v="United States"/>
    <x v="0"/>
    <n v="301"/>
    <x v="0"/>
    <x v="0"/>
  </r>
  <r>
    <s v="Corn"/>
    <x v="5"/>
    <s v="Enterprise size"/>
    <x v="24"/>
    <s v="planted acres"/>
    <s v="No specific size"/>
    <x v="3"/>
    <s v="United States"/>
    <x v="1"/>
    <n v="301"/>
    <x v="0"/>
    <x v="0"/>
  </r>
  <r>
    <s v="Corn"/>
    <x v="5"/>
    <s v="Enterprise size"/>
    <x v="24"/>
    <s v="planted acres"/>
    <s v="No specific size"/>
    <x v="3"/>
    <s v="United States"/>
    <x v="2"/>
    <n v="301"/>
    <x v="0"/>
    <x v="0"/>
  </r>
  <r>
    <s v="Corn"/>
    <x v="5"/>
    <s v="Enterprise size"/>
    <x v="24"/>
    <s v="planted acres"/>
    <s v="No specific size"/>
    <x v="3"/>
    <s v="United States"/>
    <x v="3"/>
    <n v="301"/>
    <x v="0"/>
    <x v="0"/>
  </r>
  <r>
    <s v="Corn"/>
    <x v="5"/>
    <s v="Enterprise size"/>
    <x v="24"/>
    <s v="planted acres"/>
    <s v="No specific size"/>
    <x v="3"/>
    <s v="United States"/>
    <x v="4"/>
    <n v="301"/>
    <x v="0"/>
    <x v="0"/>
  </r>
  <r>
    <s v="Corn"/>
    <x v="5"/>
    <s v="Enterprise size"/>
    <x v="24"/>
    <s v="planted acres"/>
    <s v="No specific size"/>
    <x v="3"/>
    <s v="United States"/>
    <x v="5"/>
    <n v="281"/>
    <x v="1"/>
    <x v="0"/>
  </r>
  <r>
    <s v="Corn"/>
    <x v="5"/>
    <s v="Enterprise size"/>
    <x v="24"/>
    <s v="planted acres"/>
    <s v="No specific size"/>
    <x v="3"/>
    <s v="United States"/>
    <x v="6"/>
    <n v="281"/>
    <x v="1"/>
    <x v="0"/>
  </r>
  <r>
    <s v="Corn"/>
    <x v="5"/>
    <s v="Enterprise size"/>
    <x v="24"/>
    <s v="planted acres"/>
    <s v="No specific size"/>
    <x v="3"/>
    <s v="United States"/>
    <x v="7"/>
    <n v="281"/>
    <x v="1"/>
    <x v="0"/>
  </r>
  <r>
    <s v="Corn"/>
    <x v="5"/>
    <s v="Enterprise size"/>
    <x v="24"/>
    <s v="planted acres"/>
    <s v="No specific size"/>
    <x v="3"/>
    <s v="United States"/>
    <x v="8"/>
    <n v="281"/>
    <x v="1"/>
    <x v="0"/>
  </r>
  <r>
    <s v="Corn"/>
    <x v="5"/>
    <s v="Enterprise size"/>
    <x v="24"/>
    <s v="planted acres"/>
    <s v="No specific size"/>
    <x v="3"/>
    <s v="United States"/>
    <x v="9"/>
    <n v="341"/>
    <x v="2"/>
    <x v="0"/>
  </r>
  <r>
    <s v="Corn"/>
    <x v="5"/>
    <s v="Enterprise size"/>
    <x v="24"/>
    <s v="planted acres"/>
    <s v="No specific size"/>
    <x v="3"/>
    <s v="United States"/>
    <x v="10"/>
    <n v="341"/>
    <x v="2"/>
    <x v="0"/>
  </r>
  <r>
    <s v="Corn"/>
    <x v="5"/>
    <s v="Enterprise size"/>
    <x v="24"/>
    <s v="planted acres"/>
    <s v="No specific size"/>
    <x v="3"/>
    <s v="United States"/>
    <x v="11"/>
    <n v="341"/>
    <x v="2"/>
    <x v="0"/>
  </r>
  <r>
    <s v="Corn"/>
    <x v="5"/>
    <s v="Enterprise size"/>
    <x v="24"/>
    <s v="planted acres"/>
    <s v="No specific size"/>
    <x v="3"/>
    <s v="United States"/>
    <x v="12"/>
    <n v="341"/>
    <x v="2"/>
    <x v="0"/>
  </r>
  <r>
    <s v="Corn"/>
    <x v="5"/>
    <s v="Enterprise size"/>
    <x v="24"/>
    <s v="planted acres"/>
    <s v="No specific size"/>
    <x v="3"/>
    <s v="United States"/>
    <x v="13"/>
    <n v="341"/>
    <x v="2"/>
    <x v="0"/>
  </r>
  <r>
    <s v="Corn"/>
    <x v="5"/>
    <s v="Enterprise size"/>
    <x v="24"/>
    <s v="planted acres"/>
    <s v="No specific size"/>
    <x v="3"/>
    <s v="United States"/>
    <x v="14"/>
    <n v="390"/>
    <x v="3"/>
    <x v="0"/>
  </r>
  <r>
    <s v="Corn"/>
    <x v="5"/>
    <s v="Enterprise size"/>
    <x v="24"/>
    <s v="planted acres"/>
    <s v="No specific size"/>
    <x v="3"/>
    <s v="United States"/>
    <x v="15"/>
    <n v="390"/>
    <x v="3"/>
    <x v="0"/>
  </r>
  <r>
    <s v="Corn"/>
    <x v="5"/>
    <s v="Enterprise size"/>
    <x v="24"/>
    <s v="planted acres"/>
    <s v="No specific size"/>
    <x v="3"/>
    <s v="United States"/>
    <x v="16"/>
    <n v="390"/>
    <x v="3"/>
    <x v="0"/>
  </r>
  <r>
    <s v="Corn"/>
    <x v="5"/>
    <s v="Enterprise size"/>
    <x v="24"/>
    <s v="planted acres"/>
    <s v="No specific size"/>
    <x v="3"/>
    <s v="United States"/>
    <x v="17"/>
    <n v="390"/>
    <x v="3"/>
    <x v="0"/>
  </r>
  <r>
    <s v="Corn"/>
    <x v="5"/>
    <s v="Enterprise size"/>
    <x v="24"/>
    <s v="planted acres"/>
    <s v="No specific size"/>
    <x v="3"/>
    <s v="United States"/>
    <x v="18"/>
    <n v="390"/>
    <x v="3"/>
    <x v="0"/>
  </r>
  <r>
    <s v="Corn"/>
    <x v="5"/>
    <s v="Enterprise size"/>
    <x v="24"/>
    <s v="planted acres"/>
    <s v="No specific size"/>
    <x v="3"/>
    <s v="United States"/>
    <x v="19"/>
    <n v="390"/>
    <x v="3"/>
    <x v="0"/>
  </r>
  <r>
    <s v="Corn"/>
    <x v="5"/>
    <s v="Enterprise size"/>
    <x v="24"/>
    <s v="planted acres"/>
    <s v="No specific size"/>
    <x v="3"/>
    <s v="United States"/>
    <x v="20"/>
    <n v="589"/>
    <x v="4"/>
    <x v="0"/>
  </r>
  <r>
    <s v="Corn"/>
    <x v="5"/>
    <s v="Enterprise size"/>
    <x v="24"/>
    <s v="planted acres"/>
    <s v="No specific size"/>
    <x v="3"/>
    <s v="United States"/>
    <x v="21"/>
    <n v="589"/>
    <x v="4"/>
    <x v="0"/>
  </r>
  <r>
    <s v="Corn"/>
    <x v="5"/>
    <s v="Enterprise size"/>
    <x v="24"/>
    <s v="planted acres"/>
    <s v="No specific size"/>
    <x v="3"/>
    <s v="United States"/>
    <x v="22"/>
    <n v="589"/>
    <x v="4"/>
    <x v="0"/>
  </r>
  <r>
    <s v="Corn"/>
    <x v="5"/>
    <s v="Enterprise size"/>
    <x v="24"/>
    <s v="planted acres"/>
    <s v="No specific size"/>
    <x v="3"/>
    <s v="United States"/>
    <x v="23"/>
    <n v="589"/>
    <x v="4"/>
    <x v="0"/>
  </r>
  <r>
    <s v="Corn"/>
    <x v="5"/>
    <s v="Enterprise size"/>
    <x v="24"/>
    <s v="planted acres"/>
    <s v="No specific size"/>
    <x v="3"/>
    <s v="United States"/>
    <x v="24"/>
    <n v="589"/>
    <x v="4"/>
    <x v="0"/>
  </r>
  <r>
    <s v="Corn"/>
    <x v="5"/>
    <s v="Enterprise size"/>
    <x v="24"/>
    <s v="planted acres"/>
    <s v="No specific size"/>
    <x v="3"/>
    <s v="United States"/>
    <x v="25"/>
    <n v="599"/>
    <x v="5"/>
    <x v="0"/>
  </r>
  <r>
    <s v="Corn"/>
    <x v="5"/>
    <s v="Enterprise size"/>
    <x v="24"/>
    <s v="planted acres"/>
    <s v="No specific size"/>
    <x v="3"/>
    <s v="United States"/>
    <x v="26"/>
    <n v="599"/>
    <x v="5"/>
    <x v="0"/>
  </r>
  <r>
    <s v="Corn"/>
    <x v="5"/>
    <s v="Enterprise size"/>
    <x v="24"/>
    <s v="planted acres"/>
    <s v="No specific size"/>
    <x v="4"/>
    <s v="United States"/>
    <x v="0"/>
    <n v="344"/>
    <x v="0"/>
    <x v="0"/>
  </r>
  <r>
    <s v="Corn"/>
    <x v="5"/>
    <s v="Enterprise size"/>
    <x v="24"/>
    <s v="planted acres"/>
    <s v="No specific size"/>
    <x v="4"/>
    <s v="United States"/>
    <x v="1"/>
    <n v="344"/>
    <x v="0"/>
    <x v="0"/>
  </r>
  <r>
    <s v="Corn"/>
    <x v="5"/>
    <s v="Enterprise size"/>
    <x v="24"/>
    <s v="planted acres"/>
    <s v="No specific size"/>
    <x v="4"/>
    <s v="United States"/>
    <x v="2"/>
    <n v="344"/>
    <x v="0"/>
    <x v="0"/>
  </r>
  <r>
    <s v="Corn"/>
    <x v="5"/>
    <s v="Enterprise size"/>
    <x v="24"/>
    <s v="planted acres"/>
    <s v="No specific size"/>
    <x v="4"/>
    <s v="United States"/>
    <x v="3"/>
    <n v="344"/>
    <x v="0"/>
    <x v="0"/>
  </r>
  <r>
    <s v="Corn"/>
    <x v="5"/>
    <s v="Enterprise size"/>
    <x v="24"/>
    <s v="planted acres"/>
    <s v="No specific size"/>
    <x v="4"/>
    <s v="United States"/>
    <x v="4"/>
    <n v="344"/>
    <x v="0"/>
    <x v="0"/>
  </r>
  <r>
    <s v="Corn"/>
    <x v="5"/>
    <s v="Enterprise size"/>
    <x v="24"/>
    <s v="planted acres"/>
    <s v="No specific size"/>
    <x v="4"/>
    <s v="United States"/>
    <x v="5"/>
    <n v="346"/>
    <x v="1"/>
    <x v="0"/>
  </r>
  <r>
    <s v="Corn"/>
    <x v="5"/>
    <s v="Enterprise size"/>
    <x v="24"/>
    <s v="planted acres"/>
    <s v="No specific size"/>
    <x v="4"/>
    <s v="United States"/>
    <x v="6"/>
    <n v="346"/>
    <x v="1"/>
    <x v="0"/>
  </r>
  <r>
    <s v="Corn"/>
    <x v="5"/>
    <s v="Enterprise size"/>
    <x v="24"/>
    <s v="planted acres"/>
    <s v="No specific size"/>
    <x v="4"/>
    <s v="United States"/>
    <x v="7"/>
    <n v="346"/>
    <x v="1"/>
    <x v="0"/>
  </r>
  <r>
    <s v="Corn"/>
    <x v="5"/>
    <s v="Enterprise size"/>
    <x v="24"/>
    <s v="planted acres"/>
    <s v="No specific size"/>
    <x v="4"/>
    <s v="United States"/>
    <x v="8"/>
    <n v="346"/>
    <x v="1"/>
    <x v="0"/>
  </r>
  <r>
    <s v="Corn"/>
    <x v="5"/>
    <s v="Enterprise size"/>
    <x v="24"/>
    <s v="planted acres"/>
    <s v="No specific size"/>
    <x v="4"/>
    <s v="United States"/>
    <x v="9"/>
    <n v="322"/>
    <x v="2"/>
    <x v="0"/>
  </r>
  <r>
    <s v="Corn"/>
    <x v="5"/>
    <s v="Enterprise size"/>
    <x v="24"/>
    <s v="planted acres"/>
    <s v="No specific size"/>
    <x v="4"/>
    <s v="United States"/>
    <x v="10"/>
    <n v="322"/>
    <x v="2"/>
    <x v="0"/>
  </r>
  <r>
    <s v="Corn"/>
    <x v="5"/>
    <s v="Enterprise size"/>
    <x v="24"/>
    <s v="planted acres"/>
    <s v="No specific size"/>
    <x v="4"/>
    <s v="United States"/>
    <x v="11"/>
    <n v="322"/>
    <x v="2"/>
    <x v="0"/>
  </r>
  <r>
    <s v="Corn"/>
    <x v="5"/>
    <s v="Enterprise size"/>
    <x v="24"/>
    <s v="planted acres"/>
    <s v="No specific size"/>
    <x v="4"/>
    <s v="United States"/>
    <x v="12"/>
    <n v="322"/>
    <x v="2"/>
    <x v="0"/>
  </r>
  <r>
    <s v="Corn"/>
    <x v="5"/>
    <s v="Enterprise size"/>
    <x v="24"/>
    <s v="planted acres"/>
    <s v="No specific size"/>
    <x v="4"/>
    <s v="United States"/>
    <x v="13"/>
    <n v="322"/>
    <x v="2"/>
    <x v="0"/>
  </r>
  <r>
    <s v="Corn"/>
    <x v="5"/>
    <s v="Enterprise size"/>
    <x v="24"/>
    <s v="planted acres"/>
    <s v="No specific size"/>
    <x v="4"/>
    <s v="United States"/>
    <x v="14"/>
    <n v="371"/>
    <x v="3"/>
    <x v="0"/>
  </r>
  <r>
    <s v="Corn"/>
    <x v="5"/>
    <s v="Enterprise size"/>
    <x v="24"/>
    <s v="planted acres"/>
    <s v="No specific size"/>
    <x v="4"/>
    <s v="United States"/>
    <x v="15"/>
    <n v="371"/>
    <x v="3"/>
    <x v="0"/>
  </r>
  <r>
    <s v="Corn"/>
    <x v="5"/>
    <s v="Enterprise size"/>
    <x v="24"/>
    <s v="planted acres"/>
    <s v="No specific size"/>
    <x v="4"/>
    <s v="United States"/>
    <x v="16"/>
    <n v="371"/>
    <x v="3"/>
    <x v="0"/>
  </r>
  <r>
    <s v="Corn"/>
    <x v="5"/>
    <s v="Enterprise size"/>
    <x v="24"/>
    <s v="planted acres"/>
    <s v="No specific size"/>
    <x v="4"/>
    <s v="United States"/>
    <x v="17"/>
    <n v="371"/>
    <x v="3"/>
    <x v="0"/>
  </r>
  <r>
    <s v="Corn"/>
    <x v="5"/>
    <s v="Enterprise size"/>
    <x v="24"/>
    <s v="planted acres"/>
    <s v="No specific size"/>
    <x v="4"/>
    <s v="United States"/>
    <x v="18"/>
    <n v="371"/>
    <x v="3"/>
    <x v="0"/>
  </r>
  <r>
    <s v="Corn"/>
    <x v="5"/>
    <s v="Enterprise size"/>
    <x v="24"/>
    <s v="planted acres"/>
    <s v="No specific size"/>
    <x v="4"/>
    <s v="United States"/>
    <x v="19"/>
    <n v="371"/>
    <x v="3"/>
    <x v="0"/>
  </r>
  <r>
    <s v="Corn"/>
    <x v="5"/>
    <s v="Enterprise size"/>
    <x v="24"/>
    <s v="planted acres"/>
    <s v="No specific size"/>
    <x v="4"/>
    <s v="United States"/>
    <x v="20"/>
    <n v="433"/>
    <x v="4"/>
    <x v="0"/>
  </r>
  <r>
    <s v="Corn"/>
    <x v="5"/>
    <s v="Enterprise size"/>
    <x v="24"/>
    <s v="planted acres"/>
    <s v="No specific size"/>
    <x v="4"/>
    <s v="United States"/>
    <x v="21"/>
    <n v="433"/>
    <x v="4"/>
    <x v="0"/>
  </r>
  <r>
    <s v="Corn"/>
    <x v="5"/>
    <s v="Enterprise size"/>
    <x v="24"/>
    <s v="planted acres"/>
    <s v="No specific size"/>
    <x v="4"/>
    <s v="United States"/>
    <x v="22"/>
    <n v="433"/>
    <x v="4"/>
    <x v="0"/>
  </r>
  <r>
    <s v="Corn"/>
    <x v="5"/>
    <s v="Enterprise size"/>
    <x v="24"/>
    <s v="planted acres"/>
    <s v="No specific size"/>
    <x v="4"/>
    <s v="United States"/>
    <x v="23"/>
    <n v="433"/>
    <x v="4"/>
    <x v="0"/>
  </r>
  <r>
    <s v="Corn"/>
    <x v="5"/>
    <s v="Enterprise size"/>
    <x v="24"/>
    <s v="planted acres"/>
    <s v="No specific size"/>
    <x v="4"/>
    <s v="United States"/>
    <x v="24"/>
    <n v="433"/>
    <x v="4"/>
    <x v="0"/>
  </r>
  <r>
    <s v="Corn"/>
    <x v="5"/>
    <s v="Enterprise size"/>
    <x v="24"/>
    <s v="planted acres"/>
    <s v="No specific size"/>
    <x v="4"/>
    <s v="United States"/>
    <x v="25"/>
    <n v="499"/>
    <x v="5"/>
    <x v="0"/>
  </r>
  <r>
    <s v="Corn"/>
    <x v="5"/>
    <s v="Enterprise size"/>
    <x v="24"/>
    <s v="planted acres"/>
    <s v="No specific size"/>
    <x v="4"/>
    <s v="United States"/>
    <x v="26"/>
    <n v="499"/>
    <x v="5"/>
    <x v="0"/>
  </r>
  <r>
    <s v="Corn"/>
    <x v="5"/>
    <s v="Enterprise size"/>
    <x v="24"/>
    <s v="planted acres"/>
    <s v="No specific size"/>
    <x v="5"/>
    <s v="United States"/>
    <x v="0"/>
    <n v="42"/>
    <x v="0"/>
    <x v="0"/>
  </r>
  <r>
    <s v="Corn"/>
    <x v="5"/>
    <s v="Enterprise size"/>
    <x v="24"/>
    <s v="planted acres"/>
    <s v="No specific size"/>
    <x v="5"/>
    <s v="United States"/>
    <x v="1"/>
    <n v="42"/>
    <x v="0"/>
    <x v="0"/>
  </r>
  <r>
    <s v="Corn"/>
    <x v="5"/>
    <s v="Enterprise size"/>
    <x v="24"/>
    <s v="planted acres"/>
    <s v="No specific size"/>
    <x v="5"/>
    <s v="United States"/>
    <x v="2"/>
    <n v="42"/>
    <x v="0"/>
    <x v="0"/>
  </r>
  <r>
    <s v="Corn"/>
    <x v="5"/>
    <s v="Enterprise size"/>
    <x v="24"/>
    <s v="planted acres"/>
    <s v="No specific size"/>
    <x v="5"/>
    <s v="United States"/>
    <x v="3"/>
    <n v="42"/>
    <x v="0"/>
    <x v="0"/>
  </r>
  <r>
    <s v="Corn"/>
    <x v="5"/>
    <s v="Enterprise size"/>
    <x v="24"/>
    <s v="planted acres"/>
    <s v="No specific size"/>
    <x v="5"/>
    <s v="United States"/>
    <x v="4"/>
    <n v="42"/>
    <x v="0"/>
    <x v="0"/>
  </r>
  <r>
    <s v="Corn"/>
    <x v="5"/>
    <s v="Enterprise size"/>
    <x v="24"/>
    <s v="planted acres"/>
    <s v="No specific size"/>
    <x v="5"/>
    <s v="United States"/>
    <x v="5"/>
    <n v="72"/>
    <x v="1"/>
    <x v="0"/>
  </r>
  <r>
    <s v="Corn"/>
    <x v="5"/>
    <s v="Enterprise size"/>
    <x v="24"/>
    <s v="planted acres"/>
    <s v="No specific size"/>
    <x v="5"/>
    <s v="United States"/>
    <x v="6"/>
    <n v="72"/>
    <x v="1"/>
    <x v="0"/>
  </r>
  <r>
    <s v="Corn"/>
    <x v="5"/>
    <s v="Enterprise size"/>
    <x v="24"/>
    <s v="planted acres"/>
    <s v="No specific size"/>
    <x v="5"/>
    <s v="United States"/>
    <x v="7"/>
    <n v="72"/>
    <x v="1"/>
    <x v="0"/>
  </r>
  <r>
    <s v="Corn"/>
    <x v="5"/>
    <s v="Enterprise size"/>
    <x v="24"/>
    <s v="planted acres"/>
    <s v="No specific size"/>
    <x v="5"/>
    <s v="United States"/>
    <x v="8"/>
    <n v="72"/>
    <x v="1"/>
    <x v="0"/>
  </r>
  <r>
    <s v="Corn"/>
    <x v="5"/>
    <s v="Enterprise size"/>
    <x v="24"/>
    <s v="planted acres"/>
    <s v="No specific size"/>
    <x v="5"/>
    <s v="United States"/>
    <x v="9"/>
    <n v="77"/>
    <x v="2"/>
    <x v="0"/>
  </r>
  <r>
    <s v="Corn"/>
    <x v="5"/>
    <s v="Enterprise size"/>
    <x v="24"/>
    <s v="planted acres"/>
    <s v="No specific size"/>
    <x v="5"/>
    <s v="United States"/>
    <x v="10"/>
    <n v="77"/>
    <x v="2"/>
    <x v="0"/>
  </r>
  <r>
    <s v="Corn"/>
    <x v="5"/>
    <s v="Enterprise size"/>
    <x v="24"/>
    <s v="planted acres"/>
    <s v="No specific size"/>
    <x v="5"/>
    <s v="United States"/>
    <x v="11"/>
    <n v="77"/>
    <x v="2"/>
    <x v="0"/>
  </r>
  <r>
    <s v="Corn"/>
    <x v="5"/>
    <s v="Enterprise size"/>
    <x v="24"/>
    <s v="planted acres"/>
    <s v="No specific size"/>
    <x v="5"/>
    <s v="United States"/>
    <x v="12"/>
    <n v="77"/>
    <x v="2"/>
    <x v="0"/>
  </r>
  <r>
    <s v="Corn"/>
    <x v="5"/>
    <s v="Enterprise size"/>
    <x v="24"/>
    <s v="planted acres"/>
    <s v="No specific size"/>
    <x v="5"/>
    <s v="United States"/>
    <x v="13"/>
    <n v="77"/>
    <x v="2"/>
    <x v="0"/>
  </r>
  <r>
    <s v="Corn"/>
    <x v="5"/>
    <s v="Enterprise size"/>
    <x v="24"/>
    <s v="planted acres"/>
    <s v="No specific size"/>
    <x v="5"/>
    <s v="United States"/>
    <x v="14"/>
    <n v="63"/>
    <x v="3"/>
    <x v="0"/>
  </r>
  <r>
    <s v="Corn"/>
    <x v="5"/>
    <s v="Enterprise size"/>
    <x v="24"/>
    <s v="planted acres"/>
    <s v="No specific size"/>
    <x v="5"/>
    <s v="United States"/>
    <x v="15"/>
    <n v="63"/>
    <x v="3"/>
    <x v="0"/>
  </r>
  <r>
    <s v="Corn"/>
    <x v="5"/>
    <s v="Enterprise size"/>
    <x v="24"/>
    <s v="planted acres"/>
    <s v="No specific size"/>
    <x v="5"/>
    <s v="United States"/>
    <x v="16"/>
    <n v="63"/>
    <x v="3"/>
    <x v="0"/>
  </r>
  <r>
    <s v="Corn"/>
    <x v="5"/>
    <s v="Enterprise size"/>
    <x v="24"/>
    <s v="planted acres"/>
    <s v="No specific size"/>
    <x v="5"/>
    <s v="United States"/>
    <x v="17"/>
    <n v="63"/>
    <x v="3"/>
    <x v="0"/>
  </r>
  <r>
    <s v="Corn"/>
    <x v="5"/>
    <s v="Enterprise size"/>
    <x v="24"/>
    <s v="planted acres"/>
    <s v="No specific size"/>
    <x v="5"/>
    <s v="United States"/>
    <x v="18"/>
    <n v="63"/>
    <x v="3"/>
    <x v="0"/>
  </r>
  <r>
    <s v="Corn"/>
    <x v="5"/>
    <s v="Enterprise size"/>
    <x v="24"/>
    <s v="planted acres"/>
    <s v="No specific size"/>
    <x v="5"/>
    <s v="United States"/>
    <x v="19"/>
    <n v="63"/>
    <x v="3"/>
    <x v="0"/>
  </r>
  <r>
    <s v="Corn"/>
    <x v="5"/>
    <s v="Enterprise size"/>
    <x v="24"/>
    <s v="planted acres"/>
    <s v="No specific size"/>
    <x v="5"/>
    <s v="United States"/>
    <x v="20"/>
    <n v="98"/>
    <x v="4"/>
    <x v="0"/>
  </r>
  <r>
    <s v="Corn"/>
    <x v="5"/>
    <s v="Enterprise size"/>
    <x v="24"/>
    <s v="planted acres"/>
    <s v="No specific size"/>
    <x v="5"/>
    <s v="United States"/>
    <x v="21"/>
    <n v="98"/>
    <x v="4"/>
    <x v="0"/>
  </r>
  <r>
    <s v="Corn"/>
    <x v="5"/>
    <s v="Enterprise size"/>
    <x v="24"/>
    <s v="planted acres"/>
    <s v="No specific size"/>
    <x v="5"/>
    <s v="United States"/>
    <x v="22"/>
    <n v="98"/>
    <x v="4"/>
    <x v="0"/>
  </r>
  <r>
    <s v="Corn"/>
    <x v="5"/>
    <s v="Enterprise size"/>
    <x v="24"/>
    <s v="planted acres"/>
    <s v="No specific size"/>
    <x v="5"/>
    <s v="United States"/>
    <x v="23"/>
    <n v="98"/>
    <x v="4"/>
    <x v="0"/>
  </r>
  <r>
    <s v="Corn"/>
    <x v="5"/>
    <s v="Enterprise size"/>
    <x v="24"/>
    <s v="planted acres"/>
    <s v="No specific size"/>
    <x v="5"/>
    <s v="United States"/>
    <x v="24"/>
    <n v="98"/>
    <x v="4"/>
    <x v="0"/>
  </r>
  <r>
    <s v="Corn"/>
    <x v="5"/>
    <s v="Enterprise size"/>
    <x v="24"/>
    <s v="planted acres"/>
    <s v="No specific size"/>
    <x v="5"/>
    <s v="United States"/>
    <x v="25"/>
    <n v="105"/>
    <x v="5"/>
    <x v="0"/>
  </r>
  <r>
    <s v="Corn"/>
    <x v="5"/>
    <s v="Enterprise size"/>
    <x v="24"/>
    <s v="planted acres"/>
    <s v="No specific size"/>
    <x v="5"/>
    <s v="United States"/>
    <x v="26"/>
    <n v="105"/>
    <x v="5"/>
    <x v="0"/>
  </r>
  <r>
    <s v="Corn"/>
    <x v="5"/>
    <s v="Enterprise size"/>
    <x v="24"/>
    <s v="planted acres"/>
    <s v="No specific size"/>
    <x v="6"/>
    <s v="United States"/>
    <x v="0"/>
    <n v="96"/>
    <x v="0"/>
    <x v="0"/>
  </r>
  <r>
    <s v="Corn"/>
    <x v="5"/>
    <s v="Enterprise size"/>
    <x v="24"/>
    <s v="planted acres"/>
    <s v="No specific size"/>
    <x v="6"/>
    <s v="United States"/>
    <x v="1"/>
    <n v="96"/>
    <x v="0"/>
    <x v="0"/>
  </r>
  <r>
    <s v="Corn"/>
    <x v="5"/>
    <s v="Enterprise size"/>
    <x v="24"/>
    <s v="planted acres"/>
    <s v="No specific size"/>
    <x v="6"/>
    <s v="United States"/>
    <x v="2"/>
    <n v="96"/>
    <x v="0"/>
    <x v="0"/>
  </r>
  <r>
    <s v="Corn"/>
    <x v="5"/>
    <s v="Enterprise size"/>
    <x v="24"/>
    <s v="planted acres"/>
    <s v="No specific size"/>
    <x v="6"/>
    <s v="United States"/>
    <x v="3"/>
    <n v="96"/>
    <x v="0"/>
    <x v="0"/>
  </r>
  <r>
    <s v="Corn"/>
    <x v="5"/>
    <s v="Enterprise size"/>
    <x v="24"/>
    <s v="planted acres"/>
    <s v="No specific size"/>
    <x v="6"/>
    <s v="United States"/>
    <x v="4"/>
    <n v="96"/>
    <x v="0"/>
    <x v="0"/>
  </r>
  <r>
    <s v="Corn"/>
    <x v="5"/>
    <s v="Enterprise size"/>
    <x v="24"/>
    <s v="planted acres"/>
    <s v="No specific size"/>
    <x v="6"/>
    <s v="United States"/>
    <x v="5"/>
    <n v="78"/>
    <x v="1"/>
    <x v="0"/>
  </r>
  <r>
    <s v="Corn"/>
    <x v="5"/>
    <s v="Enterprise size"/>
    <x v="24"/>
    <s v="planted acres"/>
    <s v="No specific size"/>
    <x v="6"/>
    <s v="United States"/>
    <x v="6"/>
    <n v="78"/>
    <x v="1"/>
    <x v="0"/>
  </r>
  <r>
    <s v="Corn"/>
    <x v="5"/>
    <s v="Enterprise size"/>
    <x v="24"/>
    <s v="planted acres"/>
    <s v="No specific size"/>
    <x v="6"/>
    <s v="United States"/>
    <x v="7"/>
    <n v="78"/>
    <x v="1"/>
    <x v="0"/>
  </r>
  <r>
    <s v="Corn"/>
    <x v="5"/>
    <s v="Enterprise size"/>
    <x v="24"/>
    <s v="planted acres"/>
    <s v="No specific size"/>
    <x v="6"/>
    <s v="United States"/>
    <x v="8"/>
    <n v="78"/>
    <x v="1"/>
    <x v="0"/>
  </r>
  <r>
    <s v="Corn"/>
    <x v="5"/>
    <s v="Enterprise size"/>
    <x v="24"/>
    <s v="planted acres"/>
    <s v="No specific size"/>
    <x v="6"/>
    <s v="United States"/>
    <x v="9"/>
    <n v="146"/>
    <x v="2"/>
    <x v="0"/>
  </r>
  <r>
    <s v="Corn"/>
    <x v="5"/>
    <s v="Enterprise size"/>
    <x v="24"/>
    <s v="planted acres"/>
    <s v="No specific size"/>
    <x v="6"/>
    <s v="United States"/>
    <x v="10"/>
    <n v="146"/>
    <x v="2"/>
    <x v="0"/>
  </r>
  <r>
    <s v="Corn"/>
    <x v="5"/>
    <s v="Enterprise size"/>
    <x v="24"/>
    <s v="planted acres"/>
    <s v="No specific size"/>
    <x v="6"/>
    <s v="United States"/>
    <x v="11"/>
    <n v="146"/>
    <x v="2"/>
    <x v="0"/>
  </r>
  <r>
    <s v="Corn"/>
    <x v="5"/>
    <s v="Enterprise size"/>
    <x v="24"/>
    <s v="planted acres"/>
    <s v="No specific size"/>
    <x v="6"/>
    <s v="United States"/>
    <x v="12"/>
    <n v="146"/>
    <x v="2"/>
    <x v="0"/>
  </r>
  <r>
    <s v="Corn"/>
    <x v="5"/>
    <s v="Enterprise size"/>
    <x v="24"/>
    <s v="planted acres"/>
    <s v="No specific size"/>
    <x v="6"/>
    <s v="United States"/>
    <x v="13"/>
    <n v="146"/>
    <x v="2"/>
    <x v="0"/>
  </r>
  <r>
    <s v="Corn"/>
    <x v="5"/>
    <s v="Enterprise size"/>
    <x v="24"/>
    <s v="planted acres"/>
    <s v="No specific size"/>
    <x v="6"/>
    <s v="United States"/>
    <x v="14"/>
    <n v="132"/>
    <x v="3"/>
    <x v="0"/>
  </r>
  <r>
    <s v="Corn"/>
    <x v="5"/>
    <s v="Enterprise size"/>
    <x v="24"/>
    <s v="planted acres"/>
    <s v="No specific size"/>
    <x v="6"/>
    <s v="United States"/>
    <x v="15"/>
    <n v="132"/>
    <x v="3"/>
    <x v="0"/>
  </r>
  <r>
    <s v="Corn"/>
    <x v="5"/>
    <s v="Enterprise size"/>
    <x v="24"/>
    <s v="planted acres"/>
    <s v="No specific size"/>
    <x v="6"/>
    <s v="United States"/>
    <x v="16"/>
    <n v="132"/>
    <x v="3"/>
    <x v="0"/>
  </r>
  <r>
    <s v="Corn"/>
    <x v="5"/>
    <s v="Enterprise size"/>
    <x v="24"/>
    <s v="planted acres"/>
    <s v="No specific size"/>
    <x v="6"/>
    <s v="United States"/>
    <x v="17"/>
    <n v="132"/>
    <x v="3"/>
    <x v="0"/>
  </r>
  <r>
    <s v="Corn"/>
    <x v="5"/>
    <s v="Enterprise size"/>
    <x v="24"/>
    <s v="planted acres"/>
    <s v="No specific size"/>
    <x v="6"/>
    <s v="United States"/>
    <x v="18"/>
    <n v="132"/>
    <x v="3"/>
    <x v="0"/>
  </r>
  <r>
    <s v="Corn"/>
    <x v="5"/>
    <s v="Enterprise size"/>
    <x v="24"/>
    <s v="planted acres"/>
    <s v="No specific size"/>
    <x v="6"/>
    <s v="United States"/>
    <x v="19"/>
    <n v="132"/>
    <x v="3"/>
    <x v="0"/>
  </r>
  <r>
    <s v="Corn"/>
    <x v="5"/>
    <s v="Enterprise size"/>
    <x v="24"/>
    <s v="planted acres"/>
    <s v="No specific size"/>
    <x v="6"/>
    <s v="United States"/>
    <x v="20"/>
    <n v="163"/>
    <x v="4"/>
    <x v="0"/>
  </r>
  <r>
    <s v="Corn"/>
    <x v="5"/>
    <s v="Enterprise size"/>
    <x v="24"/>
    <s v="planted acres"/>
    <s v="No specific size"/>
    <x v="6"/>
    <s v="United States"/>
    <x v="21"/>
    <n v="163"/>
    <x v="4"/>
    <x v="0"/>
  </r>
  <r>
    <s v="Corn"/>
    <x v="5"/>
    <s v="Enterprise size"/>
    <x v="24"/>
    <s v="planted acres"/>
    <s v="No specific size"/>
    <x v="6"/>
    <s v="United States"/>
    <x v="22"/>
    <n v="163"/>
    <x v="4"/>
    <x v="0"/>
  </r>
  <r>
    <s v="Corn"/>
    <x v="5"/>
    <s v="Enterprise size"/>
    <x v="24"/>
    <s v="planted acres"/>
    <s v="No specific size"/>
    <x v="6"/>
    <s v="United States"/>
    <x v="23"/>
    <n v="163"/>
    <x v="4"/>
    <x v="0"/>
  </r>
  <r>
    <s v="Corn"/>
    <x v="5"/>
    <s v="Enterprise size"/>
    <x v="24"/>
    <s v="planted acres"/>
    <s v="No specific size"/>
    <x v="6"/>
    <s v="United States"/>
    <x v="24"/>
    <n v="163"/>
    <x v="4"/>
    <x v="0"/>
  </r>
  <r>
    <s v="Corn"/>
    <x v="5"/>
    <s v="Enterprise size"/>
    <x v="24"/>
    <s v="planted acres"/>
    <s v="No specific size"/>
    <x v="6"/>
    <s v="United States"/>
    <x v="25"/>
    <n v="255"/>
    <x v="5"/>
    <x v="0"/>
  </r>
  <r>
    <s v="Corn"/>
    <x v="5"/>
    <s v="Enterprise size"/>
    <x v="24"/>
    <s v="planted acres"/>
    <s v="No specific size"/>
    <x v="6"/>
    <s v="United States"/>
    <x v="26"/>
    <n v="255"/>
    <x v="5"/>
    <x v="0"/>
  </r>
  <r>
    <s v="Corn"/>
    <x v="6"/>
    <s v="Dryland"/>
    <x v="25"/>
    <s v="percent of acres"/>
    <s v="No specific size"/>
    <x v="0"/>
    <s v="United States"/>
    <x v="0"/>
    <n v="85"/>
    <x v="0"/>
    <x v="0"/>
  </r>
  <r>
    <s v="Corn"/>
    <x v="6"/>
    <s v="Dryland"/>
    <x v="25"/>
    <s v="percent of acres"/>
    <s v="No specific size"/>
    <x v="0"/>
    <s v="United States"/>
    <x v="1"/>
    <n v="85"/>
    <x v="0"/>
    <x v="0"/>
  </r>
  <r>
    <s v="Corn"/>
    <x v="6"/>
    <s v="Dryland"/>
    <x v="25"/>
    <s v="percent of acres"/>
    <s v="No specific size"/>
    <x v="0"/>
    <s v="United States"/>
    <x v="2"/>
    <n v="85"/>
    <x v="0"/>
    <x v="0"/>
  </r>
  <r>
    <s v="Corn"/>
    <x v="6"/>
    <s v="Dryland"/>
    <x v="25"/>
    <s v="percent of acres"/>
    <s v="No specific size"/>
    <x v="0"/>
    <s v="United States"/>
    <x v="3"/>
    <n v="85"/>
    <x v="0"/>
    <x v="0"/>
  </r>
  <r>
    <s v="Corn"/>
    <x v="6"/>
    <s v="Dryland"/>
    <x v="25"/>
    <s v="percent of acres"/>
    <s v="No specific size"/>
    <x v="0"/>
    <s v="United States"/>
    <x v="4"/>
    <n v="85"/>
    <x v="0"/>
    <x v="0"/>
  </r>
  <r>
    <s v="Corn"/>
    <x v="6"/>
    <s v="Dryland"/>
    <x v="25"/>
    <s v="percent of acres"/>
    <s v="No specific size"/>
    <x v="0"/>
    <s v="United States"/>
    <x v="5"/>
    <n v="86"/>
    <x v="1"/>
    <x v="0"/>
  </r>
  <r>
    <s v="Corn"/>
    <x v="6"/>
    <s v="Dryland"/>
    <x v="25"/>
    <s v="percent of acres"/>
    <s v="No specific size"/>
    <x v="0"/>
    <s v="United States"/>
    <x v="6"/>
    <n v="86"/>
    <x v="1"/>
    <x v="0"/>
  </r>
  <r>
    <s v="Corn"/>
    <x v="6"/>
    <s v="Dryland"/>
    <x v="25"/>
    <s v="percent of acres"/>
    <s v="No specific size"/>
    <x v="0"/>
    <s v="United States"/>
    <x v="7"/>
    <n v="86"/>
    <x v="1"/>
    <x v="0"/>
  </r>
  <r>
    <s v="Corn"/>
    <x v="6"/>
    <s v="Dryland"/>
    <x v="25"/>
    <s v="percent of acres"/>
    <s v="No specific size"/>
    <x v="0"/>
    <s v="United States"/>
    <x v="8"/>
    <n v="86"/>
    <x v="1"/>
    <x v="0"/>
  </r>
  <r>
    <s v="Corn"/>
    <x v="6"/>
    <s v="Dryland"/>
    <x v="25"/>
    <s v="percent of acres"/>
    <s v="No specific size"/>
    <x v="0"/>
    <s v="United States"/>
    <x v="9"/>
    <n v="88"/>
    <x v="2"/>
    <x v="0"/>
  </r>
  <r>
    <s v="Corn"/>
    <x v="6"/>
    <s v="Dryland"/>
    <x v="25"/>
    <s v="percent of acres"/>
    <s v="No specific size"/>
    <x v="0"/>
    <s v="United States"/>
    <x v="10"/>
    <n v="88"/>
    <x v="2"/>
    <x v="0"/>
  </r>
  <r>
    <s v="Corn"/>
    <x v="6"/>
    <s v="Dryland"/>
    <x v="25"/>
    <s v="percent of acres"/>
    <s v="No specific size"/>
    <x v="0"/>
    <s v="United States"/>
    <x v="11"/>
    <n v="88"/>
    <x v="2"/>
    <x v="0"/>
  </r>
  <r>
    <s v="Corn"/>
    <x v="6"/>
    <s v="Dryland"/>
    <x v="25"/>
    <s v="percent of acres"/>
    <s v="No specific size"/>
    <x v="0"/>
    <s v="United States"/>
    <x v="12"/>
    <n v="88"/>
    <x v="2"/>
    <x v="0"/>
  </r>
  <r>
    <s v="Corn"/>
    <x v="6"/>
    <s v="Dryland"/>
    <x v="25"/>
    <s v="percent of acres"/>
    <s v="No specific size"/>
    <x v="0"/>
    <s v="United States"/>
    <x v="13"/>
    <n v="88"/>
    <x v="2"/>
    <x v="0"/>
  </r>
  <r>
    <s v="Corn"/>
    <x v="6"/>
    <s v="Dryland"/>
    <x v="25"/>
    <s v="percent of acres"/>
    <s v="No specific size"/>
    <x v="0"/>
    <s v="United States"/>
    <x v="14"/>
    <n v="89"/>
    <x v="3"/>
    <x v="0"/>
  </r>
  <r>
    <s v="Corn"/>
    <x v="6"/>
    <s v="Dryland"/>
    <x v="25"/>
    <s v="percent of acres"/>
    <s v="No specific size"/>
    <x v="0"/>
    <s v="United States"/>
    <x v="15"/>
    <n v="89"/>
    <x v="3"/>
    <x v="0"/>
  </r>
  <r>
    <s v="Corn"/>
    <x v="6"/>
    <s v="Dryland"/>
    <x v="25"/>
    <s v="percent of acres"/>
    <s v="No specific size"/>
    <x v="0"/>
    <s v="United States"/>
    <x v="16"/>
    <n v="89"/>
    <x v="3"/>
    <x v="0"/>
  </r>
  <r>
    <s v="Corn"/>
    <x v="6"/>
    <s v="Dryland"/>
    <x v="25"/>
    <s v="percent of acres"/>
    <s v="No specific size"/>
    <x v="0"/>
    <s v="United States"/>
    <x v="17"/>
    <n v="89"/>
    <x v="3"/>
    <x v="0"/>
  </r>
  <r>
    <s v="Corn"/>
    <x v="6"/>
    <s v="Dryland"/>
    <x v="25"/>
    <s v="percent of acres"/>
    <s v="No specific size"/>
    <x v="0"/>
    <s v="United States"/>
    <x v="18"/>
    <n v="89"/>
    <x v="3"/>
    <x v="0"/>
  </r>
  <r>
    <s v="Corn"/>
    <x v="6"/>
    <s v="Dryland"/>
    <x v="25"/>
    <s v="percent of acres"/>
    <s v="No specific size"/>
    <x v="0"/>
    <s v="United States"/>
    <x v="19"/>
    <n v="89"/>
    <x v="3"/>
    <x v="0"/>
  </r>
  <r>
    <s v="Corn"/>
    <x v="6"/>
    <s v="Dryland"/>
    <x v="25"/>
    <s v="percent of acres"/>
    <s v="No specific size"/>
    <x v="0"/>
    <s v="United States"/>
    <x v="20"/>
    <n v="89"/>
    <x v="4"/>
    <x v="0"/>
  </r>
  <r>
    <s v="Corn"/>
    <x v="6"/>
    <s v="Dryland"/>
    <x v="25"/>
    <s v="percent of acres"/>
    <s v="No specific size"/>
    <x v="0"/>
    <s v="United States"/>
    <x v="21"/>
    <n v="89"/>
    <x v="4"/>
    <x v="0"/>
  </r>
  <r>
    <s v="Corn"/>
    <x v="6"/>
    <s v="Dryland"/>
    <x v="25"/>
    <s v="percent of acres"/>
    <s v="No specific size"/>
    <x v="0"/>
    <s v="United States"/>
    <x v="22"/>
    <n v="89"/>
    <x v="4"/>
    <x v="0"/>
  </r>
  <r>
    <s v="Corn"/>
    <x v="6"/>
    <s v="Dryland"/>
    <x v="25"/>
    <s v="percent of acres"/>
    <s v="No specific size"/>
    <x v="0"/>
    <s v="United States"/>
    <x v="23"/>
    <n v="88"/>
    <x v="4"/>
    <x v="0"/>
  </r>
  <r>
    <s v="Corn"/>
    <x v="6"/>
    <s v="Dryland"/>
    <x v="25"/>
    <s v="percent of acres"/>
    <s v="No specific size"/>
    <x v="0"/>
    <s v="United States"/>
    <x v="24"/>
    <n v="88"/>
    <x v="4"/>
    <x v="0"/>
  </r>
  <r>
    <s v="Corn"/>
    <x v="6"/>
    <s v="Dryland"/>
    <x v="25"/>
    <s v="percent of acres"/>
    <s v="No specific size"/>
    <x v="0"/>
    <s v="United States"/>
    <x v="25"/>
    <n v="90"/>
    <x v="5"/>
    <x v="0"/>
  </r>
  <r>
    <s v="Corn"/>
    <x v="6"/>
    <s v="Dryland"/>
    <x v="25"/>
    <s v="percent of acres"/>
    <s v="No specific size"/>
    <x v="0"/>
    <s v="United States"/>
    <x v="26"/>
    <n v="90"/>
    <x v="5"/>
    <x v="0"/>
  </r>
  <r>
    <s v="Corn"/>
    <x v="6"/>
    <s v="Dryland"/>
    <x v="25"/>
    <s v="percent of acres"/>
    <s v="No specific size"/>
    <x v="1"/>
    <s v="United States"/>
    <x v="0"/>
    <n v="94"/>
    <x v="0"/>
    <x v="0"/>
  </r>
  <r>
    <s v="Corn"/>
    <x v="6"/>
    <s v="Dryland"/>
    <x v="25"/>
    <s v="percent of acres"/>
    <s v="No specific size"/>
    <x v="1"/>
    <s v="United States"/>
    <x v="1"/>
    <n v="94"/>
    <x v="0"/>
    <x v="0"/>
  </r>
  <r>
    <s v="Corn"/>
    <x v="6"/>
    <s v="Dryland"/>
    <x v="25"/>
    <s v="percent of acres"/>
    <s v="No specific size"/>
    <x v="1"/>
    <s v="United States"/>
    <x v="2"/>
    <n v="94"/>
    <x v="0"/>
    <x v="0"/>
  </r>
  <r>
    <s v="Corn"/>
    <x v="6"/>
    <s v="Dryland"/>
    <x v="25"/>
    <s v="percent of acres"/>
    <s v="No specific size"/>
    <x v="1"/>
    <s v="United States"/>
    <x v="3"/>
    <n v="94"/>
    <x v="0"/>
    <x v="0"/>
  </r>
  <r>
    <s v="Corn"/>
    <x v="6"/>
    <s v="Dryland"/>
    <x v="25"/>
    <s v="percent of acres"/>
    <s v="No specific size"/>
    <x v="1"/>
    <s v="United States"/>
    <x v="4"/>
    <n v="94"/>
    <x v="0"/>
    <x v="0"/>
  </r>
  <r>
    <s v="Corn"/>
    <x v="6"/>
    <s v="Dryland"/>
    <x v="25"/>
    <s v="percent of acres"/>
    <s v="No specific size"/>
    <x v="1"/>
    <s v="United States"/>
    <x v="5"/>
    <n v="95"/>
    <x v="1"/>
    <x v="0"/>
  </r>
  <r>
    <s v="Corn"/>
    <x v="6"/>
    <s v="Dryland"/>
    <x v="25"/>
    <s v="percent of acres"/>
    <s v="No specific size"/>
    <x v="1"/>
    <s v="United States"/>
    <x v="6"/>
    <n v="95"/>
    <x v="1"/>
    <x v="0"/>
  </r>
  <r>
    <s v="Corn"/>
    <x v="6"/>
    <s v="Dryland"/>
    <x v="25"/>
    <s v="percent of acres"/>
    <s v="No specific size"/>
    <x v="1"/>
    <s v="United States"/>
    <x v="7"/>
    <n v="95"/>
    <x v="1"/>
    <x v="0"/>
  </r>
  <r>
    <s v="Corn"/>
    <x v="6"/>
    <s v="Dryland"/>
    <x v="25"/>
    <s v="percent of acres"/>
    <s v="No specific size"/>
    <x v="1"/>
    <s v="United States"/>
    <x v="8"/>
    <n v="95"/>
    <x v="1"/>
    <x v="0"/>
  </r>
  <r>
    <s v="Corn"/>
    <x v="6"/>
    <s v="Dryland"/>
    <x v="25"/>
    <s v="percent of acres"/>
    <s v="No specific size"/>
    <x v="1"/>
    <s v="United States"/>
    <x v="9"/>
    <n v="95"/>
    <x v="2"/>
    <x v="0"/>
  </r>
  <r>
    <s v="Corn"/>
    <x v="6"/>
    <s v="Dryland"/>
    <x v="25"/>
    <s v="percent of acres"/>
    <s v="No specific size"/>
    <x v="1"/>
    <s v="United States"/>
    <x v="10"/>
    <n v="95"/>
    <x v="2"/>
    <x v="0"/>
  </r>
  <r>
    <s v="Corn"/>
    <x v="6"/>
    <s v="Dryland"/>
    <x v="25"/>
    <s v="percent of acres"/>
    <s v="No specific size"/>
    <x v="1"/>
    <s v="United States"/>
    <x v="11"/>
    <n v="95"/>
    <x v="2"/>
    <x v="0"/>
  </r>
  <r>
    <s v="Corn"/>
    <x v="6"/>
    <s v="Dryland"/>
    <x v="25"/>
    <s v="percent of acres"/>
    <s v="No specific size"/>
    <x v="1"/>
    <s v="United States"/>
    <x v="12"/>
    <n v="95"/>
    <x v="2"/>
    <x v="0"/>
  </r>
  <r>
    <s v="Corn"/>
    <x v="6"/>
    <s v="Dryland"/>
    <x v="25"/>
    <s v="percent of acres"/>
    <s v="No specific size"/>
    <x v="1"/>
    <s v="United States"/>
    <x v="13"/>
    <n v="95"/>
    <x v="2"/>
    <x v="0"/>
  </r>
  <r>
    <s v="Corn"/>
    <x v="6"/>
    <s v="Dryland"/>
    <x v="25"/>
    <s v="percent of acres"/>
    <s v="No specific size"/>
    <x v="1"/>
    <s v="United States"/>
    <x v="14"/>
    <n v="95"/>
    <x v="3"/>
    <x v="0"/>
  </r>
  <r>
    <s v="Corn"/>
    <x v="6"/>
    <s v="Dryland"/>
    <x v="25"/>
    <s v="percent of acres"/>
    <s v="No specific size"/>
    <x v="1"/>
    <s v="United States"/>
    <x v="15"/>
    <n v="95"/>
    <x v="3"/>
    <x v="0"/>
  </r>
  <r>
    <s v="Corn"/>
    <x v="6"/>
    <s v="Dryland"/>
    <x v="25"/>
    <s v="percent of acres"/>
    <s v="No specific size"/>
    <x v="1"/>
    <s v="United States"/>
    <x v="16"/>
    <n v="95"/>
    <x v="3"/>
    <x v="0"/>
  </r>
  <r>
    <s v="Corn"/>
    <x v="6"/>
    <s v="Dryland"/>
    <x v="25"/>
    <s v="percent of acres"/>
    <s v="No specific size"/>
    <x v="1"/>
    <s v="United States"/>
    <x v="17"/>
    <n v="95"/>
    <x v="3"/>
    <x v="0"/>
  </r>
  <r>
    <s v="Corn"/>
    <x v="6"/>
    <s v="Dryland"/>
    <x v="25"/>
    <s v="percent of acres"/>
    <s v="No specific size"/>
    <x v="1"/>
    <s v="United States"/>
    <x v="18"/>
    <n v="95"/>
    <x v="3"/>
    <x v="0"/>
  </r>
  <r>
    <s v="Corn"/>
    <x v="6"/>
    <s v="Dryland"/>
    <x v="25"/>
    <s v="percent of acres"/>
    <s v="No specific size"/>
    <x v="1"/>
    <s v="United States"/>
    <x v="19"/>
    <n v="95"/>
    <x v="3"/>
    <x v="0"/>
  </r>
  <r>
    <s v="Corn"/>
    <x v="6"/>
    <s v="Dryland"/>
    <x v="25"/>
    <s v="percent of acres"/>
    <s v="No specific size"/>
    <x v="1"/>
    <s v="United States"/>
    <x v="20"/>
    <n v="94"/>
    <x v="4"/>
    <x v="0"/>
  </r>
  <r>
    <s v="Corn"/>
    <x v="6"/>
    <s v="Dryland"/>
    <x v="25"/>
    <s v="percent of acres"/>
    <s v="No specific size"/>
    <x v="1"/>
    <s v="United States"/>
    <x v="21"/>
    <n v="94"/>
    <x v="4"/>
    <x v="0"/>
  </r>
  <r>
    <s v="Corn"/>
    <x v="6"/>
    <s v="Dryland"/>
    <x v="25"/>
    <s v="percent of acres"/>
    <s v="No specific size"/>
    <x v="1"/>
    <s v="United States"/>
    <x v="22"/>
    <n v="93"/>
    <x v="4"/>
    <x v="0"/>
  </r>
  <r>
    <s v="Corn"/>
    <x v="6"/>
    <s v="Dryland"/>
    <x v="25"/>
    <s v="percent of acres"/>
    <s v="No specific size"/>
    <x v="1"/>
    <s v="United States"/>
    <x v="23"/>
    <n v="93"/>
    <x v="4"/>
    <x v="0"/>
  </r>
  <r>
    <s v="Corn"/>
    <x v="6"/>
    <s v="Dryland"/>
    <x v="25"/>
    <s v="percent of acres"/>
    <s v="No specific size"/>
    <x v="1"/>
    <s v="United States"/>
    <x v="24"/>
    <n v="93"/>
    <x v="4"/>
    <x v="0"/>
  </r>
  <r>
    <s v="Corn"/>
    <x v="6"/>
    <s v="Dryland"/>
    <x v="25"/>
    <s v="percent of acres"/>
    <s v="No specific size"/>
    <x v="1"/>
    <s v="United States"/>
    <x v="25"/>
    <n v="95"/>
    <x v="5"/>
    <x v="0"/>
  </r>
  <r>
    <s v="Corn"/>
    <x v="6"/>
    <s v="Dryland"/>
    <x v="25"/>
    <s v="percent of acres"/>
    <s v="No specific size"/>
    <x v="1"/>
    <s v="United States"/>
    <x v="26"/>
    <n v="95"/>
    <x v="5"/>
    <x v="0"/>
  </r>
  <r>
    <s v="Corn"/>
    <x v="6"/>
    <s v="Dryland"/>
    <x v="25"/>
    <s v="percent of acres"/>
    <s v="No specific size"/>
    <x v="2"/>
    <s v="United States"/>
    <x v="0"/>
    <n v="98"/>
    <x v="0"/>
    <x v="0"/>
  </r>
  <r>
    <s v="Corn"/>
    <x v="6"/>
    <s v="Dryland"/>
    <x v="25"/>
    <s v="percent of acres"/>
    <s v="No specific size"/>
    <x v="2"/>
    <s v="United States"/>
    <x v="1"/>
    <n v="98"/>
    <x v="0"/>
    <x v="0"/>
  </r>
  <r>
    <s v="Corn"/>
    <x v="6"/>
    <s v="Dryland"/>
    <x v="25"/>
    <s v="percent of acres"/>
    <s v="No specific size"/>
    <x v="2"/>
    <s v="United States"/>
    <x v="2"/>
    <n v="98"/>
    <x v="0"/>
    <x v="0"/>
  </r>
  <r>
    <s v="Corn"/>
    <x v="6"/>
    <s v="Dryland"/>
    <x v="25"/>
    <s v="percent of acres"/>
    <s v="No specific size"/>
    <x v="2"/>
    <s v="United States"/>
    <x v="3"/>
    <n v="98"/>
    <x v="0"/>
    <x v="0"/>
  </r>
  <r>
    <s v="Corn"/>
    <x v="6"/>
    <s v="Dryland"/>
    <x v="25"/>
    <s v="percent of acres"/>
    <s v="No specific size"/>
    <x v="2"/>
    <s v="United States"/>
    <x v="4"/>
    <n v="98"/>
    <x v="0"/>
    <x v="0"/>
  </r>
  <r>
    <s v="Corn"/>
    <x v="6"/>
    <s v="Dryland"/>
    <x v="25"/>
    <s v="percent of acres"/>
    <s v="No specific size"/>
    <x v="2"/>
    <s v="United States"/>
    <x v="5"/>
    <n v="96"/>
    <x v="1"/>
    <x v="0"/>
  </r>
  <r>
    <s v="Corn"/>
    <x v="6"/>
    <s v="Dryland"/>
    <x v="25"/>
    <s v="percent of acres"/>
    <s v="No specific size"/>
    <x v="2"/>
    <s v="United States"/>
    <x v="6"/>
    <n v="96"/>
    <x v="1"/>
    <x v="0"/>
  </r>
  <r>
    <s v="Corn"/>
    <x v="6"/>
    <s v="Dryland"/>
    <x v="25"/>
    <s v="percent of acres"/>
    <s v="No specific size"/>
    <x v="2"/>
    <s v="United States"/>
    <x v="7"/>
    <n v="96"/>
    <x v="1"/>
    <x v="0"/>
  </r>
  <r>
    <s v="Corn"/>
    <x v="6"/>
    <s v="Dryland"/>
    <x v="25"/>
    <s v="percent of acres"/>
    <s v="No specific size"/>
    <x v="2"/>
    <s v="United States"/>
    <x v="8"/>
    <n v="96"/>
    <x v="1"/>
    <x v="0"/>
  </r>
  <r>
    <s v="Corn"/>
    <x v="6"/>
    <s v="Dryland"/>
    <x v="25"/>
    <s v="percent of acres"/>
    <s v="No specific size"/>
    <x v="2"/>
    <s v="United States"/>
    <x v="9"/>
    <n v="95"/>
    <x v="2"/>
    <x v="0"/>
  </r>
  <r>
    <s v="Corn"/>
    <x v="6"/>
    <s v="Dryland"/>
    <x v="25"/>
    <s v="percent of acres"/>
    <s v="No specific size"/>
    <x v="2"/>
    <s v="United States"/>
    <x v="10"/>
    <n v="95"/>
    <x v="2"/>
    <x v="0"/>
  </r>
  <r>
    <s v="Corn"/>
    <x v="6"/>
    <s v="Dryland"/>
    <x v="25"/>
    <s v="percent of acres"/>
    <s v="No specific size"/>
    <x v="2"/>
    <s v="United States"/>
    <x v="11"/>
    <n v="95"/>
    <x v="2"/>
    <x v="0"/>
  </r>
  <r>
    <s v="Corn"/>
    <x v="6"/>
    <s v="Dryland"/>
    <x v="25"/>
    <s v="percent of acres"/>
    <s v="No specific size"/>
    <x v="2"/>
    <s v="United States"/>
    <x v="12"/>
    <n v="95"/>
    <x v="2"/>
    <x v="0"/>
  </r>
  <r>
    <s v="Corn"/>
    <x v="6"/>
    <s v="Dryland"/>
    <x v="25"/>
    <s v="percent of acres"/>
    <s v="No specific size"/>
    <x v="2"/>
    <s v="United States"/>
    <x v="13"/>
    <n v="95"/>
    <x v="2"/>
    <x v="0"/>
  </r>
  <r>
    <s v="Corn"/>
    <x v="6"/>
    <s v="Dryland"/>
    <x v="25"/>
    <s v="percent of acres"/>
    <s v="No specific size"/>
    <x v="2"/>
    <s v="United States"/>
    <x v="14"/>
    <n v="100"/>
    <x v="3"/>
    <x v="0"/>
  </r>
  <r>
    <s v="Corn"/>
    <x v="6"/>
    <s v="Dryland"/>
    <x v="25"/>
    <s v="percent of acres"/>
    <s v="No specific size"/>
    <x v="2"/>
    <s v="United States"/>
    <x v="15"/>
    <n v="100"/>
    <x v="3"/>
    <x v="0"/>
  </r>
  <r>
    <s v="Corn"/>
    <x v="6"/>
    <s v="Dryland"/>
    <x v="25"/>
    <s v="percent of acres"/>
    <s v="No specific size"/>
    <x v="2"/>
    <s v="United States"/>
    <x v="16"/>
    <n v="100"/>
    <x v="3"/>
    <x v="0"/>
  </r>
  <r>
    <s v="Corn"/>
    <x v="6"/>
    <s v="Dryland"/>
    <x v="25"/>
    <s v="percent of acres"/>
    <s v="No specific size"/>
    <x v="2"/>
    <s v="United States"/>
    <x v="17"/>
    <n v="100"/>
    <x v="3"/>
    <x v="0"/>
  </r>
  <r>
    <s v="Corn"/>
    <x v="6"/>
    <s v="Dryland"/>
    <x v="25"/>
    <s v="percent of acres"/>
    <s v="No specific size"/>
    <x v="2"/>
    <s v="United States"/>
    <x v="18"/>
    <n v="100"/>
    <x v="3"/>
    <x v="0"/>
  </r>
  <r>
    <s v="Corn"/>
    <x v="6"/>
    <s v="Dryland"/>
    <x v="25"/>
    <s v="percent of acres"/>
    <s v="No specific size"/>
    <x v="2"/>
    <s v="United States"/>
    <x v="19"/>
    <n v="100"/>
    <x v="3"/>
    <x v="0"/>
  </r>
  <r>
    <s v="Corn"/>
    <x v="6"/>
    <s v="Dryland"/>
    <x v="25"/>
    <s v="percent of acres"/>
    <s v="No specific size"/>
    <x v="2"/>
    <s v="United States"/>
    <x v="20"/>
    <n v="98"/>
    <x v="4"/>
    <x v="0"/>
  </r>
  <r>
    <s v="Corn"/>
    <x v="6"/>
    <s v="Dryland"/>
    <x v="25"/>
    <s v="percent of acres"/>
    <s v="No specific size"/>
    <x v="2"/>
    <s v="United States"/>
    <x v="21"/>
    <n v="98"/>
    <x v="4"/>
    <x v="0"/>
  </r>
  <r>
    <s v="Corn"/>
    <x v="6"/>
    <s v="Dryland"/>
    <x v="25"/>
    <s v="percent of acres"/>
    <s v="No specific size"/>
    <x v="2"/>
    <s v="United States"/>
    <x v="22"/>
    <n v="98"/>
    <x v="4"/>
    <x v="0"/>
  </r>
  <r>
    <s v="Corn"/>
    <x v="6"/>
    <s v="Dryland"/>
    <x v="25"/>
    <s v="percent of acres"/>
    <s v="No specific size"/>
    <x v="2"/>
    <s v="United States"/>
    <x v="23"/>
    <n v="98"/>
    <x v="4"/>
    <x v="0"/>
  </r>
  <r>
    <s v="Corn"/>
    <x v="6"/>
    <s v="Dryland"/>
    <x v="25"/>
    <s v="percent of acres"/>
    <s v="No specific size"/>
    <x v="2"/>
    <s v="United States"/>
    <x v="24"/>
    <n v="98"/>
    <x v="4"/>
    <x v="0"/>
  </r>
  <r>
    <s v="Corn"/>
    <x v="6"/>
    <s v="Dryland"/>
    <x v="25"/>
    <s v="percent of acres"/>
    <s v="No specific size"/>
    <x v="2"/>
    <s v="United States"/>
    <x v="25"/>
    <n v="95"/>
    <x v="5"/>
    <x v="0"/>
  </r>
  <r>
    <s v="Corn"/>
    <x v="6"/>
    <s v="Dryland"/>
    <x v="25"/>
    <s v="percent of acres"/>
    <s v="No specific size"/>
    <x v="2"/>
    <s v="United States"/>
    <x v="26"/>
    <n v="95"/>
    <x v="5"/>
    <x v="0"/>
  </r>
  <r>
    <s v="Corn"/>
    <x v="6"/>
    <s v="Dryland"/>
    <x v="25"/>
    <s v="percent of acres"/>
    <s v="No specific size"/>
    <x v="3"/>
    <s v="United States"/>
    <x v="0"/>
    <n v="61"/>
    <x v="0"/>
    <x v="0"/>
  </r>
  <r>
    <s v="Corn"/>
    <x v="6"/>
    <s v="Dryland"/>
    <x v="25"/>
    <s v="percent of acres"/>
    <s v="No specific size"/>
    <x v="3"/>
    <s v="United States"/>
    <x v="1"/>
    <n v="61"/>
    <x v="0"/>
    <x v="0"/>
  </r>
  <r>
    <s v="Corn"/>
    <x v="6"/>
    <s v="Dryland"/>
    <x v="25"/>
    <s v="percent of acres"/>
    <s v="No specific size"/>
    <x v="3"/>
    <s v="United States"/>
    <x v="2"/>
    <n v="61"/>
    <x v="0"/>
    <x v="0"/>
  </r>
  <r>
    <s v="Corn"/>
    <x v="6"/>
    <s v="Dryland"/>
    <x v="25"/>
    <s v="percent of acres"/>
    <s v="No specific size"/>
    <x v="3"/>
    <s v="United States"/>
    <x v="3"/>
    <n v="61"/>
    <x v="0"/>
    <x v="0"/>
  </r>
  <r>
    <s v="Corn"/>
    <x v="6"/>
    <s v="Dryland"/>
    <x v="25"/>
    <s v="percent of acres"/>
    <s v="No specific size"/>
    <x v="3"/>
    <s v="United States"/>
    <x v="4"/>
    <n v="61"/>
    <x v="0"/>
    <x v="0"/>
  </r>
  <r>
    <s v="Corn"/>
    <x v="6"/>
    <s v="Dryland"/>
    <x v="25"/>
    <s v="percent of acres"/>
    <s v="No specific size"/>
    <x v="3"/>
    <s v="United States"/>
    <x v="5"/>
    <n v="72"/>
    <x v="1"/>
    <x v="0"/>
  </r>
  <r>
    <s v="Corn"/>
    <x v="6"/>
    <s v="Dryland"/>
    <x v="25"/>
    <s v="percent of acres"/>
    <s v="No specific size"/>
    <x v="3"/>
    <s v="United States"/>
    <x v="6"/>
    <n v="72"/>
    <x v="1"/>
    <x v="0"/>
  </r>
  <r>
    <s v="Corn"/>
    <x v="6"/>
    <s v="Dryland"/>
    <x v="25"/>
    <s v="percent of acres"/>
    <s v="No specific size"/>
    <x v="3"/>
    <s v="United States"/>
    <x v="7"/>
    <n v="72"/>
    <x v="1"/>
    <x v="0"/>
  </r>
  <r>
    <s v="Corn"/>
    <x v="6"/>
    <s v="Dryland"/>
    <x v="25"/>
    <s v="percent of acres"/>
    <s v="No specific size"/>
    <x v="3"/>
    <s v="United States"/>
    <x v="8"/>
    <n v="72"/>
    <x v="1"/>
    <x v="0"/>
  </r>
  <r>
    <s v="Corn"/>
    <x v="6"/>
    <s v="Dryland"/>
    <x v="25"/>
    <s v="percent of acres"/>
    <s v="No specific size"/>
    <x v="3"/>
    <s v="United States"/>
    <x v="9"/>
    <n v="79"/>
    <x v="2"/>
    <x v="0"/>
  </r>
  <r>
    <s v="Corn"/>
    <x v="6"/>
    <s v="Dryland"/>
    <x v="25"/>
    <s v="percent of acres"/>
    <s v="No specific size"/>
    <x v="3"/>
    <s v="United States"/>
    <x v="10"/>
    <n v="79"/>
    <x v="2"/>
    <x v="0"/>
  </r>
  <r>
    <s v="Corn"/>
    <x v="6"/>
    <s v="Dryland"/>
    <x v="25"/>
    <s v="percent of acres"/>
    <s v="No specific size"/>
    <x v="3"/>
    <s v="United States"/>
    <x v="11"/>
    <n v="79"/>
    <x v="2"/>
    <x v="0"/>
  </r>
  <r>
    <s v="Corn"/>
    <x v="6"/>
    <s v="Dryland"/>
    <x v="25"/>
    <s v="percent of acres"/>
    <s v="No specific size"/>
    <x v="3"/>
    <s v="United States"/>
    <x v="12"/>
    <n v="79"/>
    <x v="2"/>
    <x v="0"/>
  </r>
  <r>
    <s v="Corn"/>
    <x v="6"/>
    <s v="Dryland"/>
    <x v="25"/>
    <s v="percent of acres"/>
    <s v="No specific size"/>
    <x v="3"/>
    <s v="United States"/>
    <x v="13"/>
    <n v="79"/>
    <x v="2"/>
    <x v="0"/>
  </r>
  <r>
    <s v="Corn"/>
    <x v="6"/>
    <s v="Dryland"/>
    <x v="25"/>
    <s v="percent of acres"/>
    <s v="No specific size"/>
    <x v="3"/>
    <s v="United States"/>
    <x v="14"/>
    <n v="81"/>
    <x v="3"/>
    <x v="0"/>
  </r>
  <r>
    <s v="Corn"/>
    <x v="6"/>
    <s v="Dryland"/>
    <x v="25"/>
    <s v="percent of acres"/>
    <s v="No specific size"/>
    <x v="3"/>
    <s v="United States"/>
    <x v="15"/>
    <n v="81"/>
    <x v="3"/>
    <x v="0"/>
  </r>
  <r>
    <s v="Corn"/>
    <x v="6"/>
    <s v="Dryland"/>
    <x v="25"/>
    <s v="percent of acres"/>
    <s v="No specific size"/>
    <x v="3"/>
    <s v="United States"/>
    <x v="16"/>
    <n v="81"/>
    <x v="3"/>
    <x v="0"/>
  </r>
  <r>
    <s v="Corn"/>
    <x v="6"/>
    <s v="Dryland"/>
    <x v="25"/>
    <s v="percent of acres"/>
    <s v="No specific size"/>
    <x v="3"/>
    <s v="United States"/>
    <x v="17"/>
    <n v="81"/>
    <x v="3"/>
    <x v="0"/>
  </r>
  <r>
    <s v="Corn"/>
    <x v="6"/>
    <s v="Dryland"/>
    <x v="25"/>
    <s v="percent of acres"/>
    <s v="No specific size"/>
    <x v="3"/>
    <s v="United States"/>
    <x v="18"/>
    <n v="81"/>
    <x v="3"/>
    <x v="0"/>
  </r>
  <r>
    <s v="Corn"/>
    <x v="6"/>
    <s v="Dryland"/>
    <x v="25"/>
    <s v="percent of acres"/>
    <s v="No specific size"/>
    <x v="3"/>
    <s v="United States"/>
    <x v="19"/>
    <n v="81"/>
    <x v="3"/>
    <x v="0"/>
  </r>
  <r>
    <s v="Corn"/>
    <x v="6"/>
    <s v="Dryland"/>
    <x v="25"/>
    <s v="percent of acres"/>
    <s v="No specific size"/>
    <x v="3"/>
    <s v="United States"/>
    <x v="20"/>
    <n v="90"/>
    <x v="4"/>
    <x v="0"/>
  </r>
  <r>
    <s v="Corn"/>
    <x v="6"/>
    <s v="Dryland"/>
    <x v="25"/>
    <s v="percent of acres"/>
    <s v="No specific size"/>
    <x v="3"/>
    <s v="United States"/>
    <x v="21"/>
    <n v="90"/>
    <x v="4"/>
    <x v="0"/>
  </r>
  <r>
    <s v="Corn"/>
    <x v="6"/>
    <s v="Dryland"/>
    <x v="25"/>
    <s v="percent of acres"/>
    <s v="No specific size"/>
    <x v="3"/>
    <s v="United States"/>
    <x v="22"/>
    <n v="89"/>
    <x v="4"/>
    <x v="0"/>
  </r>
  <r>
    <s v="Corn"/>
    <x v="6"/>
    <s v="Dryland"/>
    <x v="25"/>
    <s v="percent of acres"/>
    <s v="No specific size"/>
    <x v="3"/>
    <s v="United States"/>
    <x v="23"/>
    <n v="89"/>
    <x v="4"/>
    <x v="0"/>
  </r>
  <r>
    <s v="Corn"/>
    <x v="6"/>
    <s v="Dryland"/>
    <x v="25"/>
    <s v="percent of acres"/>
    <s v="No specific size"/>
    <x v="3"/>
    <s v="United States"/>
    <x v="24"/>
    <n v="86"/>
    <x v="4"/>
    <x v="0"/>
  </r>
  <r>
    <s v="Corn"/>
    <x v="6"/>
    <s v="Dryland"/>
    <x v="25"/>
    <s v="percent of acres"/>
    <s v="No specific size"/>
    <x v="3"/>
    <s v="United States"/>
    <x v="25"/>
    <n v="89"/>
    <x v="5"/>
    <x v="0"/>
  </r>
  <r>
    <s v="Corn"/>
    <x v="6"/>
    <s v="Dryland"/>
    <x v="25"/>
    <s v="percent of acres"/>
    <s v="No specific size"/>
    <x v="3"/>
    <s v="United States"/>
    <x v="26"/>
    <n v="88"/>
    <x v="5"/>
    <x v="0"/>
  </r>
  <r>
    <s v="Corn"/>
    <x v="6"/>
    <s v="Dryland"/>
    <x v="25"/>
    <s v="percent of acres"/>
    <s v="No specific size"/>
    <x v="4"/>
    <s v="United States"/>
    <x v="0"/>
    <n v="23"/>
    <x v="0"/>
    <x v="0"/>
  </r>
  <r>
    <s v="Corn"/>
    <x v="6"/>
    <s v="Dryland"/>
    <x v="25"/>
    <s v="percent of acres"/>
    <s v="No specific size"/>
    <x v="4"/>
    <s v="United States"/>
    <x v="1"/>
    <n v="23"/>
    <x v="0"/>
    <x v="0"/>
  </r>
  <r>
    <s v="Corn"/>
    <x v="6"/>
    <s v="Dryland"/>
    <x v="25"/>
    <s v="percent of acres"/>
    <s v="No specific size"/>
    <x v="4"/>
    <s v="United States"/>
    <x v="2"/>
    <n v="23"/>
    <x v="0"/>
    <x v="0"/>
  </r>
  <r>
    <s v="Corn"/>
    <x v="6"/>
    <s v="Dryland"/>
    <x v="25"/>
    <s v="percent of acres"/>
    <s v="No specific size"/>
    <x v="4"/>
    <s v="United States"/>
    <x v="3"/>
    <n v="23"/>
    <x v="0"/>
    <x v="0"/>
  </r>
  <r>
    <s v="Corn"/>
    <x v="6"/>
    <s v="Dryland"/>
    <x v="25"/>
    <s v="percent of acres"/>
    <s v="No specific size"/>
    <x v="4"/>
    <s v="United States"/>
    <x v="4"/>
    <n v="23"/>
    <x v="0"/>
    <x v="0"/>
  </r>
  <r>
    <s v="Corn"/>
    <x v="6"/>
    <s v="Dryland"/>
    <x v="25"/>
    <s v="percent of acres"/>
    <s v="No specific size"/>
    <x v="4"/>
    <s v="United States"/>
    <x v="5"/>
    <n v="39"/>
    <x v="1"/>
    <x v="0"/>
  </r>
  <r>
    <s v="Corn"/>
    <x v="6"/>
    <s v="Dryland"/>
    <x v="25"/>
    <s v="percent of acres"/>
    <s v="No specific size"/>
    <x v="4"/>
    <s v="United States"/>
    <x v="6"/>
    <n v="39"/>
    <x v="1"/>
    <x v="0"/>
  </r>
  <r>
    <s v="Corn"/>
    <x v="6"/>
    <s v="Dryland"/>
    <x v="25"/>
    <s v="percent of acres"/>
    <s v="No specific size"/>
    <x v="4"/>
    <s v="United States"/>
    <x v="7"/>
    <n v="39"/>
    <x v="1"/>
    <x v="0"/>
  </r>
  <r>
    <s v="Corn"/>
    <x v="6"/>
    <s v="Dryland"/>
    <x v="25"/>
    <s v="percent of acres"/>
    <s v="No specific size"/>
    <x v="4"/>
    <s v="United States"/>
    <x v="8"/>
    <n v="39"/>
    <x v="1"/>
    <x v="0"/>
  </r>
  <r>
    <s v="Corn"/>
    <x v="6"/>
    <s v="Dryland"/>
    <x v="25"/>
    <s v="percent of acres"/>
    <s v="No specific size"/>
    <x v="4"/>
    <s v="United States"/>
    <x v="9"/>
    <n v="52"/>
    <x v="2"/>
    <x v="0"/>
  </r>
  <r>
    <s v="Corn"/>
    <x v="6"/>
    <s v="Dryland"/>
    <x v="25"/>
    <s v="percent of acres"/>
    <s v="No specific size"/>
    <x v="4"/>
    <s v="United States"/>
    <x v="10"/>
    <n v="52"/>
    <x v="2"/>
    <x v="0"/>
  </r>
  <r>
    <s v="Corn"/>
    <x v="6"/>
    <s v="Dryland"/>
    <x v="25"/>
    <s v="percent of acres"/>
    <s v="No specific size"/>
    <x v="4"/>
    <s v="United States"/>
    <x v="11"/>
    <n v="52"/>
    <x v="2"/>
    <x v="0"/>
  </r>
  <r>
    <s v="Corn"/>
    <x v="6"/>
    <s v="Dryland"/>
    <x v="25"/>
    <s v="percent of acres"/>
    <s v="No specific size"/>
    <x v="4"/>
    <s v="United States"/>
    <x v="12"/>
    <n v="52"/>
    <x v="2"/>
    <x v="0"/>
  </r>
  <r>
    <s v="Corn"/>
    <x v="6"/>
    <s v="Dryland"/>
    <x v="25"/>
    <s v="percent of acres"/>
    <s v="No specific size"/>
    <x v="4"/>
    <s v="United States"/>
    <x v="13"/>
    <n v="52"/>
    <x v="2"/>
    <x v="0"/>
  </r>
  <r>
    <s v="Corn"/>
    <x v="6"/>
    <s v="Dryland"/>
    <x v="25"/>
    <s v="percent of acres"/>
    <s v="No specific size"/>
    <x v="4"/>
    <s v="United States"/>
    <x v="14"/>
    <n v="57"/>
    <x v="3"/>
    <x v="0"/>
  </r>
  <r>
    <s v="Corn"/>
    <x v="6"/>
    <s v="Dryland"/>
    <x v="25"/>
    <s v="percent of acres"/>
    <s v="No specific size"/>
    <x v="4"/>
    <s v="United States"/>
    <x v="15"/>
    <n v="57"/>
    <x v="3"/>
    <x v="0"/>
  </r>
  <r>
    <s v="Corn"/>
    <x v="6"/>
    <s v="Dryland"/>
    <x v="25"/>
    <s v="percent of acres"/>
    <s v="No specific size"/>
    <x v="4"/>
    <s v="United States"/>
    <x v="16"/>
    <n v="57"/>
    <x v="3"/>
    <x v="0"/>
  </r>
  <r>
    <s v="Corn"/>
    <x v="6"/>
    <s v="Dryland"/>
    <x v="25"/>
    <s v="percent of acres"/>
    <s v="No specific size"/>
    <x v="4"/>
    <s v="United States"/>
    <x v="17"/>
    <n v="57"/>
    <x v="3"/>
    <x v="0"/>
  </r>
  <r>
    <s v="Corn"/>
    <x v="6"/>
    <s v="Dryland"/>
    <x v="25"/>
    <s v="percent of acres"/>
    <s v="No specific size"/>
    <x v="4"/>
    <s v="United States"/>
    <x v="18"/>
    <n v="57"/>
    <x v="3"/>
    <x v="0"/>
  </r>
  <r>
    <s v="Corn"/>
    <x v="6"/>
    <s v="Dryland"/>
    <x v="25"/>
    <s v="percent of acres"/>
    <s v="No specific size"/>
    <x v="4"/>
    <s v="United States"/>
    <x v="19"/>
    <n v="57"/>
    <x v="3"/>
    <x v="0"/>
  </r>
  <r>
    <s v="Corn"/>
    <x v="6"/>
    <s v="Dryland"/>
    <x v="25"/>
    <s v="percent of acres"/>
    <s v="No specific size"/>
    <x v="4"/>
    <s v="United States"/>
    <x v="20"/>
    <n v="61"/>
    <x v="4"/>
    <x v="0"/>
  </r>
  <r>
    <s v="Corn"/>
    <x v="6"/>
    <s v="Dryland"/>
    <x v="25"/>
    <s v="percent of acres"/>
    <s v="No specific size"/>
    <x v="4"/>
    <s v="United States"/>
    <x v="21"/>
    <n v="61"/>
    <x v="4"/>
    <x v="0"/>
  </r>
  <r>
    <s v="Corn"/>
    <x v="6"/>
    <s v="Dryland"/>
    <x v="25"/>
    <s v="percent of acres"/>
    <s v="No specific size"/>
    <x v="4"/>
    <s v="United States"/>
    <x v="22"/>
    <n v="61"/>
    <x v="4"/>
    <x v="0"/>
  </r>
  <r>
    <s v="Corn"/>
    <x v="6"/>
    <s v="Dryland"/>
    <x v="25"/>
    <s v="percent of acres"/>
    <s v="No specific size"/>
    <x v="4"/>
    <s v="United States"/>
    <x v="23"/>
    <n v="62"/>
    <x v="4"/>
    <x v="0"/>
  </r>
  <r>
    <s v="Corn"/>
    <x v="6"/>
    <s v="Dryland"/>
    <x v="25"/>
    <s v="percent of acres"/>
    <s v="No specific size"/>
    <x v="4"/>
    <s v="United States"/>
    <x v="24"/>
    <n v="62"/>
    <x v="4"/>
    <x v="0"/>
  </r>
  <r>
    <s v="Corn"/>
    <x v="6"/>
    <s v="Dryland"/>
    <x v="25"/>
    <s v="percent of acres"/>
    <s v="No specific size"/>
    <x v="4"/>
    <s v="United States"/>
    <x v="25"/>
    <n v="73"/>
    <x v="5"/>
    <x v="0"/>
  </r>
  <r>
    <s v="Corn"/>
    <x v="6"/>
    <s v="Dryland"/>
    <x v="25"/>
    <s v="percent of acres"/>
    <s v="No specific size"/>
    <x v="4"/>
    <s v="United States"/>
    <x v="26"/>
    <n v="73"/>
    <x v="5"/>
    <x v="0"/>
  </r>
  <r>
    <s v="Corn"/>
    <x v="6"/>
    <s v="Dryland"/>
    <x v="25"/>
    <s v="percent of acres"/>
    <s v="No specific size"/>
    <x v="5"/>
    <s v="United States"/>
    <x v="5"/>
    <n v="99"/>
    <x v="1"/>
    <x v="0"/>
  </r>
  <r>
    <s v="Corn"/>
    <x v="6"/>
    <s v="Dryland"/>
    <x v="25"/>
    <s v="percent of acres"/>
    <s v="No specific size"/>
    <x v="5"/>
    <s v="United States"/>
    <x v="6"/>
    <n v="99"/>
    <x v="1"/>
    <x v="0"/>
  </r>
  <r>
    <s v="Corn"/>
    <x v="6"/>
    <s v="Dryland"/>
    <x v="25"/>
    <s v="percent of acres"/>
    <s v="No specific size"/>
    <x v="5"/>
    <s v="United States"/>
    <x v="7"/>
    <n v="99"/>
    <x v="1"/>
    <x v="0"/>
  </r>
  <r>
    <s v="Corn"/>
    <x v="6"/>
    <s v="Dryland"/>
    <x v="25"/>
    <s v="percent of acres"/>
    <s v="No specific size"/>
    <x v="5"/>
    <s v="United States"/>
    <x v="8"/>
    <n v="99"/>
    <x v="1"/>
    <x v="0"/>
  </r>
  <r>
    <s v="Corn"/>
    <x v="6"/>
    <s v="Dryland"/>
    <x v="25"/>
    <s v="percent of acres"/>
    <s v="No specific size"/>
    <x v="5"/>
    <s v="United States"/>
    <x v="9"/>
    <n v="98"/>
    <x v="2"/>
    <x v="0"/>
  </r>
  <r>
    <s v="Corn"/>
    <x v="6"/>
    <s v="Dryland"/>
    <x v="25"/>
    <s v="percent of acres"/>
    <s v="No specific size"/>
    <x v="5"/>
    <s v="United States"/>
    <x v="10"/>
    <n v="98"/>
    <x v="2"/>
    <x v="0"/>
  </r>
  <r>
    <s v="Corn"/>
    <x v="6"/>
    <s v="Dryland"/>
    <x v="25"/>
    <s v="percent of acres"/>
    <s v="No specific size"/>
    <x v="5"/>
    <s v="United States"/>
    <x v="11"/>
    <n v="98"/>
    <x v="2"/>
    <x v="0"/>
  </r>
  <r>
    <s v="Corn"/>
    <x v="6"/>
    <s v="Dryland"/>
    <x v="25"/>
    <s v="percent of acres"/>
    <s v="No specific size"/>
    <x v="5"/>
    <s v="United States"/>
    <x v="12"/>
    <n v="98"/>
    <x v="2"/>
    <x v="0"/>
  </r>
  <r>
    <s v="Corn"/>
    <x v="6"/>
    <s v="Dryland"/>
    <x v="25"/>
    <s v="percent of acres"/>
    <s v="No specific size"/>
    <x v="5"/>
    <s v="United States"/>
    <x v="13"/>
    <n v="98"/>
    <x v="2"/>
    <x v="0"/>
  </r>
  <r>
    <s v="Corn"/>
    <x v="6"/>
    <s v="Dryland"/>
    <x v="25"/>
    <s v="percent of acres"/>
    <s v="No specific size"/>
    <x v="5"/>
    <s v="United States"/>
    <x v="14"/>
    <n v="100"/>
    <x v="3"/>
    <x v="0"/>
  </r>
  <r>
    <s v="Corn"/>
    <x v="6"/>
    <s v="Dryland"/>
    <x v="25"/>
    <s v="percent of acres"/>
    <s v="No specific size"/>
    <x v="5"/>
    <s v="United States"/>
    <x v="15"/>
    <n v="100"/>
    <x v="3"/>
    <x v="0"/>
  </r>
  <r>
    <s v="Corn"/>
    <x v="6"/>
    <s v="Dryland"/>
    <x v="25"/>
    <s v="percent of acres"/>
    <s v="No specific size"/>
    <x v="5"/>
    <s v="United States"/>
    <x v="16"/>
    <n v="100"/>
    <x v="3"/>
    <x v="0"/>
  </r>
  <r>
    <s v="Corn"/>
    <x v="6"/>
    <s v="Dryland"/>
    <x v="25"/>
    <s v="percent of acres"/>
    <s v="No specific size"/>
    <x v="5"/>
    <s v="United States"/>
    <x v="17"/>
    <n v="100"/>
    <x v="3"/>
    <x v="0"/>
  </r>
  <r>
    <s v="Corn"/>
    <x v="6"/>
    <s v="Dryland"/>
    <x v="25"/>
    <s v="percent of acres"/>
    <s v="No specific size"/>
    <x v="5"/>
    <s v="United States"/>
    <x v="18"/>
    <n v="100"/>
    <x v="3"/>
    <x v="0"/>
  </r>
  <r>
    <s v="Corn"/>
    <x v="6"/>
    <s v="Dryland"/>
    <x v="25"/>
    <s v="percent of acres"/>
    <s v="No specific size"/>
    <x v="5"/>
    <s v="United States"/>
    <x v="19"/>
    <n v="100"/>
    <x v="3"/>
    <x v="0"/>
  </r>
  <r>
    <s v="Corn"/>
    <x v="6"/>
    <s v="Dryland"/>
    <x v="25"/>
    <s v="percent of acres"/>
    <s v="No specific size"/>
    <x v="5"/>
    <s v="United States"/>
    <x v="20"/>
    <n v="100"/>
    <x v="4"/>
    <x v="0"/>
  </r>
  <r>
    <s v="Corn"/>
    <x v="6"/>
    <s v="Dryland"/>
    <x v="25"/>
    <s v="percent of acres"/>
    <s v="No specific size"/>
    <x v="5"/>
    <s v="United States"/>
    <x v="21"/>
    <n v="100"/>
    <x v="4"/>
    <x v="0"/>
  </r>
  <r>
    <s v="Corn"/>
    <x v="6"/>
    <s v="Dryland"/>
    <x v="25"/>
    <s v="percent of acres"/>
    <s v="No specific size"/>
    <x v="5"/>
    <s v="United States"/>
    <x v="22"/>
    <n v="100"/>
    <x v="4"/>
    <x v="0"/>
  </r>
  <r>
    <s v="Corn"/>
    <x v="6"/>
    <s v="Dryland"/>
    <x v="25"/>
    <s v="percent of acres"/>
    <s v="No specific size"/>
    <x v="5"/>
    <s v="United States"/>
    <x v="23"/>
    <n v="100"/>
    <x v="4"/>
    <x v="0"/>
  </r>
  <r>
    <s v="Corn"/>
    <x v="6"/>
    <s v="Dryland"/>
    <x v="25"/>
    <s v="percent of acres"/>
    <s v="No specific size"/>
    <x v="5"/>
    <s v="United States"/>
    <x v="24"/>
    <n v="100"/>
    <x v="4"/>
    <x v="0"/>
  </r>
  <r>
    <s v="Corn"/>
    <x v="6"/>
    <s v="Dryland"/>
    <x v="25"/>
    <s v="percent of acres"/>
    <s v="No specific size"/>
    <x v="5"/>
    <s v="United States"/>
    <x v="25"/>
    <n v="100"/>
    <x v="5"/>
    <x v="0"/>
  </r>
  <r>
    <s v="Corn"/>
    <x v="6"/>
    <s v="Dryland"/>
    <x v="25"/>
    <s v="percent of acres"/>
    <s v="No specific size"/>
    <x v="5"/>
    <s v="United States"/>
    <x v="26"/>
    <n v="100"/>
    <x v="5"/>
    <x v="0"/>
  </r>
  <r>
    <s v="Corn"/>
    <x v="6"/>
    <s v="Dryland"/>
    <x v="25"/>
    <s v="percent of acres"/>
    <s v="No specific size"/>
    <x v="6"/>
    <s v="United States"/>
    <x v="0"/>
    <n v="100"/>
    <x v="0"/>
    <x v="0"/>
  </r>
  <r>
    <s v="Corn"/>
    <x v="6"/>
    <s v="Dryland"/>
    <x v="25"/>
    <s v="percent of acres"/>
    <s v="No specific size"/>
    <x v="6"/>
    <s v="United States"/>
    <x v="1"/>
    <n v="100"/>
    <x v="0"/>
    <x v="0"/>
  </r>
  <r>
    <s v="Corn"/>
    <x v="6"/>
    <s v="Dryland"/>
    <x v="25"/>
    <s v="percent of acres"/>
    <s v="No specific size"/>
    <x v="6"/>
    <s v="United States"/>
    <x v="2"/>
    <n v="100"/>
    <x v="0"/>
    <x v="0"/>
  </r>
  <r>
    <s v="Corn"/>
    <x v="6"/>
    <s v="Dryland"/>
    <x v="25"/>
    <s v="percent of acres"/>
    <s v="No specific size"/>
    <x v="6"/>
    <s v="United States"/>
    <x v="3"/>
    <n v="100"/>
    <x v="0"/>
    <x v="0"/>
  </r>
  <r>
    <s v="Corn"/>
    <x v="6"/>
    <s v="Dryland"/>
    <x v="25"/>
    <s v="percent of acres"/>
    <s v="No specific size"/>
    <x v="6"/>
    <s v="United States"/>
    <x v="4"/>
    <n v="100"/>
    <x v="0"/>
    <x v="0"/>
  </r>
  <r>
    <s v="Corn"/>
    <x v="6"/>
    <s v="Dryland"/>
    <x v="25"/>
    <s v="percent of acres"/>
    <s v="No specific size"/>
    <x v="6"/>
    <s v="United States"/>
    <x v="5"/>
    <n v="79"/>
    <x v="1"/>
    <x v="0"/>
  </r>
  <r>
    <s v="Corn"/>
    <x v="6"/>
    <s v="Dryland"/>
    <x v="25"/>
    <s v="percent of acres"/>
    <s v="No specific size"/>
    <x v="6"/>
    <s v="United States"/>
    <x v="6"/>
    <n v="79"/>
    <x v="1"/>
    <x v="0"/>
  </r>
  <r>
    <s v="Corn"/>
    <x v="6"/>
    <s v="Dryland"/>
    <x v="25"/>
    <s v="percent of acres"/>
    <s v="No specific size"/>
    <x v="6"/>
    <s v="United States"/>
    <x v="7"/>
    <n v="79"/>
    <x v="1"/>
    <x v="0"/>
  </r>
  <r>
    <s v="Corn"/>
    <x v="6"/>
    <s v="Dryland"/>
    <x v="25"/>
    <s v="percent of acres"/>
    <s v="No specific size"/>
    <x v="6"/>
    <s v="United States"/>
    <x v="8"/>
    <n v="79"/>
    <x v="1"/>
    <x v="0"/>
  </r>
  <r>
    <s v="Corn"/>
    <x v="6"/>
    <s v="Dryland"/>
    <x v="25"/>
    <s v="percent of acres"/>
    <s v="No specific size"/>
    <x v="6"/>
    <s v="United States"/>
    <x v="9"/>
    <n v="87"/>
    <x v="2"/>
    <x v="0"/>
  </r>
  <r>
    <s v="Corn"/>
    <x v="6"/>
    <s v="Dryland"/>
    <x v="25"/>
    <s v="percent of acres"/>
    <s v="No specific size"/>
    <x v="6"/>
    <s v="United States"/>
    <x v="10"/>
    <n v="87"/>
    <x v="2"/>
    <x v="0"/>
  </r>
  <r>
    <s v="Corn"/>
    <x v="6"/>
    <s v="Dryland"/>
    <x v="25"/>
    <s v="percent of acres"/>
    <s v="No specific size"/>
    <x v="6"/>
    <s v="United States"/>
    <x v="11"/>
    <n v="87"/>
    <x v="2"/>
    <x v="0"/>
  </r>
  <r>
    <s v="Corn"/>
    <x v="6"/>
    <s v="Dryland"/>
    <x v="25"/>
    <s v="percent of acres"/>
    <s v="No specific size"/>
    <x v="6"/>
    <s v="United States"/>
    <x v="12"/>
    <n v="87"/>
    <x v="2"/>
    <x v="0"/>
  </r>
  <r>
    <s v="Corn"/>
    <x v="6"/>
    <s v="Dryland"/>
    <x v="25"/>
    <s v="percent of acres"/>
    <s v="No specific size"/>
    <x v="6"/>
    <s v="United States"/>
    <x v="13"/>
    <n v="87"/>
    <x v="2"/>
    <x v="0"/>
  </r>
  <r>
    <s v="Corn"/>
    <x v="6"/>
    <s v="Dryland"/>
    <x v="25"/>
    <s v="percent of acres"/>
    <s v="No specific size"/>
    <x v="6"/>
    <s v="United States"/>
    <x v="14"/>
    <n v="85"/>
    <x v="3"/>
    <x v="0"/>
  </r>
  <r>
    <s v="Corn"/>
    <x v="6"/>
    <s v="Dryland"/>
    <x v="25"/>
    <s v="percent of acres"/>
    <s v="No specific size"/>
    <x v="6"/>
    <s v="United States"/>
    <x v="15"/>
    <n v="85"/>
    <x v="3"/>
    <x v="0"/>
  </r>
  <r>
    <s v="Corn"/>
    <x v="6"/>
    <s v="Dryland"/>
    <x v="25"/>
    <s v="percent of acres"/>
    <s v="No specific size"/>
    <x v="6"/>
    <s v="United States"/>
    <x v="16"/>
    <n v="85"/>
    <x v="3"/>
    <x v="0"/>
  </r>
  <r>
    <s v="Corn"/>
    <x v="6"/>
    <s v="Dryland"/>
    <x v="25"/>
    <s v="percent of acres"/>
    <s v="No specific size"/>
    <x v="6"/>
    <s v="United States"/>
    <x v="17"/>
    <n v="85"/>
    <x v="3"/>
    <x v="0"/>
  </r>
  <r>
    <s v="Corn"/>
    <x v="6"/>
    <s v="Dryland"/>
    <x v="25"/>
    <s v="percent of acres"/>
    <s v="No specific size"/>
    <x v="6"/>
    <s v="United States"/>
    <x v="18"/>
    <n v="85"/>
    <x v="3"/>
    <x v="0"/>
  </r>
  <r>
    <s v="Corn"/>
    <x v="6"/>
    <s v="Dryland"/>
    <x v="25"/>
    <s v="percent of acres"/>
    <s v="No specific size"/>
    <x v="6"/>
    <s v="United States"/>
    <x v="19"/>
    <n v="85"/>
    <x v="3"/>
    <x v="0"/>
  </r>
  <r>
    <s v="Corn"/>
    <x v="6"/>
    <s v="Dryland"/>
    <x v="25"/>
    <s v="percent of acres"/>
    <s v="No specific size"/>
    <x v="6"/>
    <s v="United States"/>
    <x v="20"/>
    <n v="82"/>
    <x v="4"/>
    <x v="0"/>
  </r>
  <r>
    <s v="Corn"/>
    <x v="6"/>
    <s v="Dryland"/>
    <x v="25"/>
    <s v="percent of acres"/>
    <s v="No specific size"/>
    <x v="6"/>
    <s v="United States"/>
    <x v="21"/>
    <n v="84"/>
    <x v="4"/>
    <x v="0"/>
  </r>
  <r>
    <s v="Corn"/>
    <x v="6"/>
    <s v="Dryland"/>
    <x v="25"/>
    <s v="percent of acres"/>
    <s v="No specific size"/>
    <x v="6"/>
    <s v="United States"/>
    <x v="22"/>
    <n v="83"/>
    <x v="4"/>
    <x v="0"/>
  </r>
  <r>
    <s v="Corn"/>
    <x v="6"/>
    <s v="Dryland"/>
    <x v="25"/>
    <s v="percent of acres"/>
    <s v="No specific size"/>
    <x v="6"/>
    <s v="United States"/>
    <x v="23"/>
    <n v="82"/>
    <x v="4"/>
    <x v="0"/>
  </r>
  <r>
    <s v="Corn"/>
    <x v="6"/>
    <s v="Dryland"/>
    <x v="25"/>
    <s v="percent of acres"/>
    <s v="No specific size"/>
    <x v="6"/>
    <s v="United States"/>
    <x v="24"/>
    <n v="81"/>
    <x v="4"/>
    <x v="0"/>
  </r>
  <r>
    <s v="Corn"/>
    <x v="6"/>
    <s v="Dryland"/>
    <x v="25"/>
    <s v="percent of acres"/>
    <s v="No specific size"/>
    <x v="6"/>
    <s v="United States"/>
    <x v="25"/>
    <n v="86"/>
    <x v="5"/>
    <x v="0"/>
  </r>
  <r>
    <s v="Corn"/>
    <x v="6"/>
    <s v="Dryland"/>
    <x v="25"/>
    <s v="percent of acres"/>
    <s v="No specific size"/>
    <x v="6"/>
    <s v="United States"/>
    <x v="26"/>
    <n v="86"/>
    <x v="5"/>
    <x v="0"/>
  </r>
  <r>
    <s v="Corn"/>
    <x v="6"/>
    <s v="Irrigated"/>
    <x v="26"/>
    <s v="percent of acres"/>
    <s v="No specific size"/>
    <x v="0"/>
    <s v="United States"/>
    <x v="0"/>
    <n v="15"/>
    <x v="0"/>
    <x v="0"/>
  </r>
  <r>
    <s v="Corn"/>
    <x v="6"/>
    <s v="Irrigated"/>
    <x v="26"/>
    <s v="percent of acres"/>
    <s v="No specific size"/>
    <x v="0"/>
    <s v="United States"/>
    <x v="1"/>
    <n v="15"/>
    <x v="0"/>
    <x v="0"/>
  </r>
  <r>
    <s v="Corn"/>
    <x v="6"/>
    <s v="Irrigated"/>
    <x v="26"/>
    <s v="percent of acres"/>
    <s v="No specific size"/>
    <x v="0"/>
    <s v="United States"/>
    <x v="2"/>
    <n v="15"/>
    <x v="0"/>
    <x v="0"/>
  </r>
  <r>
    <s v="Corn"/>
    <x v="6"/>
    <s v="Irrigated"/>
    <x v="26"/>
    <s v="percent of acres"/>
    <s v="No specific size"/>
    <x v="0"/>
    <s v="United States"/>
    <x v="3"/>
    <n v="15"/>
    <x v="0"/>
    <x v="0"/>
  </r>
  <r>
    <s v="Corn"/>
    <x v="6"/>
    <s v="Irrigated"/>
    <x v="26"/>
    <s v="percent of acres"/>
    <s v="No specific size"/>
    <x v="0"/>
    <s v="United States"/>
    <x v="4"/>
    <n v="15"/>
    <x v="0"/>
    <x v="0"/>
  </r>
  <r>
    <s v="Corn"/>
    <x v="6"/>
    <s v="Irrigated"/>
    <x v="26"/>
    <s v="percent of acres"/>
    <s v="No specific size"/>
    <x v="0"/>
    <s v="United States"/>
    <x v="5"/>
    <n v="14"/>
    <x v="1"/>
    <x v="0"/>
  </r>
  <r>
    <s v="Corn"/>
    <x v="6"/>
    <s v="Irrigated"/>
    <x v="26"/>
    <s v="percent of acres"/>
    <s v="No specific size"/>
    <x v="0"/>
    <s v="United States"/>
    <x v="6"/>
    <n v="14"/>
    <x v="1"/>
    <x v="0"/>
  </r>
  <r>
    <s v="Corn"/>
    <x v="6"/>
    <s v="Irrigated"/>
    <x v="26"/>
    <s v="percent of acres"/>
    <s v="No specific size"/>
    <x v="0"/>
    <s v="United States"/>
    <x v="7"/>
    <n v="14"/>
    <x v="1"/>
    <x v="0"/>
  </r>
  <r>
    <s v="Corn"/>
    <x v="6"/>
    <s v="Irrigated"/>
    <x v="26"/>
    <s v="percent of acres"/>
    <s v="No specific size"/>
    <x v="0"/>
    <s v="United States"/>
    <x v="8"/>
    <n v="14"/>
    <x v="1"/>
    <x v="0"/>
  </r>
  <r>
    <s v="Corn"/>
    <x v="6"/>
    <s v="Irrigated"/>
    <x v="26"/>
    <s v="percent of acres"/>
    <s v="No specific size"/>
    <x v="0"/>
    <s v="United States"/>
    <x v="9"/>
    <n v="12"/>
    <x v="2"/>
    <x v="0"/>
  </r>
  <r>
    <s v="Corn"/>
    <x v="6"/>
    <s v="Irrigated"/>
    <x v="26"/>
    <s v="percent of acres"/>
    <s v="No specific size"/>
    <x v="0"/>
    <s v="United States"/>
    <x v="10"/>
    <n v="12"/>
    <x v="2"/>
    <x v="0"/>
  </r>
  <r>
    <s v="Corn"/>
    <x v="6"/>
    <s v="Irrigated"/>
    <x v="26"/>
    <s v="percent of acres"/>
    <s v="No specific size"/>
    <x v="0"/>
    <s v="United States"/>
    <x v="11"/>
    <n v="12"/>
    <x v="2"/>
    <x v="0"/>
  </r>
  <r>
    <s v="Corn"/>
    <x v="6"/>
    <s v="Irrigated"/>
    <x v="26"/>
    <s v="percent of acres"/>
    <s v="No specific size"/>
    <x v="0"/>
    <s v="United States"/>
    <x v="12"/>
    <n v="12"/>
    <x v="2"/>
    <x v="0"/>
  </r>
  <r>
    <s v="Corn"/>
    <x v="6"/>
    <s v="Irrigated"/>
    <x v="26"/>
    <s v="percent of acres"/>
    <s v="No specific size"/>
    <x v="0"/>
    <s v="United States"/>
    <x v="13"/>
    <n v="12"/>
    <x v="2"/>
    <x v="0"/>
  </r>
  <r>
    <s v="Corn"/>
    <x v="6"/>
    <s v="Irrigated"/>
    <x v="26"/>
    <s v="percent of acres"/>
    <s v="No specific size"/>
    <x v="0"/>
    <s v="United States"/>
    <x v="14"/>
    <n v="11"/>
    <x v="3"/>
    <x v="0"/>
  </r>
  <r>
    <s v="Corn"/>
    <x v="6"/>
    <s v="Irrigated"/>
    <x v="26"/>
    <s v="percent of acres"/>
    <s v="No specific size"/>
    <x v="0"/>
    <s v="United States"/>
    <x v="15"/>
    <n v="11"/>
    <x v="3"/>
    <x v="0"/>
  </r>
  <r>
    <s v="Corn"/>
    <x v="6"/>
    <s v="Irrigated"/>
    <x v="26"/>
    <s v="percent of acres"/>
    <s v="No specific size"/>
    <x v="0"/>
    <s v="United States"/>
    <x v="16"/>
    <n v="11"/>
    <x v="3"/>
    <x v="0"/>
  </r>
  <r>
    <s v="Corn"/>
    <x v="6"/>
    <s v="Irrigated"/>
    <x v="26"/>
    <s v="percent of acres"/>
    <s v="No specific size"/>
    <x v="0"/>
    <s v="United States"/>
    <x v="17"/>
    <n v="11"/>
    <x v="3"/>
    <x v="0"/>
  </r>
  <r>
    <s v="Corn"/>
    <x v="6"/>
    <s v="Irrigated"/>
    <x v="26"/>
    <s v="percent of acres"/>
    <s v="No specific size"/>
    <x v="0"/>
    <s v="United States"/>
    <x v="18"/>
    <n v="11"/>
    <x v="3"/>
    <x v="0"/>
  </r>
  <r>
    <s v="Corn"/>
    <x v="6"/>
    <s v="Irrigated"/>
    <x v="26"/>
    <s v="percent of acres"/>
    <s v="No specific size"/>
    <x v="0"/>
    <s v="United States"/>
    <x v="19"/>
    <n v="11"/>
    <x v="3"/>
    <x v="0"/>
  </r>
  <r>
    <s v="Corn"/>
    <x v="6"/>
    <s v="Irrigated"/>
    <x v="26"/>
    <s v="percent of acres"/>
    <s v="No specific size"/>
    <x v="0"/>
    <s v="United States"/>
    <x v="20"/>
    <n v="11"/>
    <x v="4"/>
    <x v="0"/>
  </r>
  <r>
    <s v="Corn"/>
    <x v="6"/>
    <s v="Irrigated"/>
    <x v="26"/>
    <s v="percent of acres"/>
    <s v="No specific size"/>
    <x v="0"/>
    <s v="United States"/>
    <x v="21"/>
    <n v="11"/>
    <x v="4"/>
    <x v="0"/>
  </r>
  <r>
    <s v="Corn"/>
    <x v="6"/>
    <s v="Irrigated"/>
    <x v="26"/>
    <s v="percent of acres"/>
    <s v="No specific size"/>
    <x v="0"/>
    <s v="United States"/>
    <x v="22"/>
    <n v="11"/>
    <x v="4"/>
    <x v="0"/>
  </r>
  <r>
    <s v="Corn"/>
    <x v="6"/>
    <s v="Irrigated"/>
    <x v="26"/>
    <s v="percent of acres"/>
    <s v="No specific size"/>
    <x v="0"/>
    <s v="United States"/>
    <x v="23"/>
    <n v="12"/>
    <x v="4"/>
    <x v="0"/>
  </r>
  <r>
    <s v="Corn"/>
    <x v="6"/>
    <s v="Irrigated"/>
    <x v="26"/>
    <s v="percent of acres"/>
    <s v="No specific size"/>
    <x v="0"/>
    <s v="United States"/>
    <x v="24"/>
    <n v="12"/>
    <x v="4"/>
    <x v="0"/>
  </r>
  <r>
    <s v="Corn"/>
    <x v="6"/>
    <s v="Irrigated"/>
    <x v="26"/>
    <s v="percent of acres"/>
    <s v="No specific size"/>
    <x v="0"/>
    <s v="United States"/>
    <x v="25"/>
    <n v="10"/>
    <x v="5"/>
    <x v="0"/>
  </r>
  <r>
    <s v="Corn"/>
    <x v="6"/>
    <s v="Irrigated"/>
    <x v="26"/>
    <s v="percent of acres"/>
    <s v="No specific size"/>
    <x v="0"/>
    <s v="United States"/>
    <x v="26"/>
    <n v="10"/>
    <x v="5"/>
    <x v="0"/>
  </r>
  <r>
    <s v="Corn"/>
    <x v="6"/>
    <s v="Irrigated"/>
    <x v="26"/>
    <s v="percent of acres"/>
    <s v="No specific size"/>
    <x v="1"/>
    <s v="United States"/>
    <x v="0"/>
    <n v="6"/>
    <x v="0"/>
    <x v="0"/>
  </r>
  <r>
    <s v="Corn"/>
    <x v="6"/>
    <s v="Irrigated"/>
    <x v="26"/>
    <s v="percent of acres"/>
    <s v="No specific size"/>
    <x v="1"/>
    <s v="United States"/>
    <x v="1"/>
    <n v="6"/>
    <x v="0"/>
    <x v="0"/>
  </r>
  <r>
    <s v="Corn"/>
    <x v="6"/>
    <s v="Irrigated"/>
    <x v="26"/>
    <s v="percent of acres"/>
    <s v="No specific size"/>
    <x v="1"/>
    <s v="United States"/>
    <x v="2"/>
    <n v="6"/>
    <x v="0"/>
    <x v="0"/>
  </r>
  <r>
    <s v="Corn"/>
    <x v="6"/>
    <s v="Irrigated"/>
    <x v="26"/>
    <s v="percent of acres"/>
    <s v="No specific size"/>
    <x v="1"/>
    <s v="United States"/>
    <x v="3"/>
    <n v="6"/>
    <x v="0"/>
    <x v="0"/>
  </r>
  <r>
    <s v="Corn"/>
    <x v="6"/>
    <s v="Irrigated"/>
    <x v="26"/>
    <s v="percent of acres"/>
    <s v="No specific size"/>
    <x v="1"/>
    <s v="United States"/>
    <x v="4"/>
    <n v="6"/>
    <x v="0"/>
    <x v="0"/>
  </r>
  <r>
    <s v="Corn"/>
    <x v="6"/>
    <s v="Irrigated"/>
    <x v="26"/>
    <s v="percent of acres"/>
    <s v="No specific size"/>
    <x v="1"/>
    <s v="United States"/>
    <x v="5"/>
    <n v="5"/>
    <x v="1"/>
    <x v="0"/>
  </r>
  <r>
    <s v="Corn"/>
    <x v="6"/>
    <s v="Irrigated"/>
    <x v="26"/>
    <s v="percent of acres"/>
    <s v="No specific size"/>
    <x v="1"/>
    <s v="United States"/>
    <x v="6"/>
    <n v="5"/>
    <x v="1"/>
    <x v="0"/>
  </r>
  <r>
    <s v="Corn"/>
    <x v="6"/>
    <s v="Irrigated"/>
    <x v="26"/>
    <s v="percent of acres"/>
    <s v="No specific size"/>
    <x v="1"/>
    <s v="United States"/>
    <x v="7"/>
    <n v="5"/>
    <x v="1"/>
    <x v="0"/>
  </r>
  <r>
    <s v="Corn"/>
    <x v="6"/>
    <s v="Irrigated"/>
    <x v="26"/>
    <s v="percent of acres"/>
    <s v="No specific size"/>
    <x v="1"/>
    <s v="United States"/>
    <x v="8"/>
    <n v="5"/>
    <x v="1"/>
    <x v="0"/>
  </r>
  <r>
    <s v="Corn"/>
    <x v="6"/>
    <s v="Irrigated"/>
    <x v="26"/>
    <s v="percent of acres"/>
    <s v="No specific size"/>
    <x v="1"/>
    <s v="United States"/>
    <x v="9"/>
    <n v="5"/>
    <x v="2"/>
    <x v="0"/>
  </r>
  <r>
    <s v="Corn"/>
    <x v="6"/>
    <s v="Irrigated"/>
    <x v="26"/>
    <s v="percent of acres"/>
    <s v="No specific size"/>
    <x v="1"/>
    <s v="United States"/>
    <x v="10"/>
    <n v="5"/>
    <x v="2"/>
    <x v="0"/>
  </r>
  <r>
    <s v="Corn"/>
    <x v="6"/>
    <s v="Irrigated"/>
    <x v="26"/>
    <s v="percent of acres"/>
    <s v="No specific size"/>
    <x v="1"/>
    <s v="United States"/>
    <x v="11"/>
    <n v="5"/>
    <x v="2"/>
    <x v="0"/>
  </r>
  <r>
    <s v="Corn"/>
    <x v="6"/>
    <s v="Irrigated"/>
    <x v="26"/>
    <s v="percent of acres"/>
    <s v="No specific size"/>
    <x v="1"/>
    <s v="United States"/>
    <x v="12"/>
    <n v="5"/>
    <x v="2"/>
    <x v="0"/>
  </r>
  <r>
    <s v="Corn"/>
    <x v="6"/>
    <s v="Irrigated"/>
    <x v="26"/>
    <s v="percent of acres"/>
    <s v="No specific size"/>
    <x v="1"/>
    <s v="United States"/>
    <x v="13"/>
    <n v="5"/>
    <x v="2"/>
    <x v="0"/>
  </r>
  <r>
    <s v="Corn"/>
    <x v="6"/>
    <s v="Irrigated"/>
    <x v="26"/>
    <s v="percent of acres"/>
    <s v="No specific size"/>
    <x v="1"/>
    <s v="United States"/>
    <x v="14"/>
    <n v="5"/>
    <x v="3"/>
    <x v="0"/>
  </r>
  <r>
    <s v="Corn"/>
    <x v="6"/>
    <s v="Irrigated"/>
    <x v="26"/>
    <s v="percent of acres"/>
    <s v="No specific size"/>
    <x v="1"/>
    <s v="United States"/>
    <x v="15"/>
    <n v="5"/>
    <x v="3"/>
    <x v="0"/>
  </r>
  <r>
    <s v="Corn"/>
    <x v="6"/>
    <s v="Irrigated"/>
    <x v="26"/>
    <s v="percent of acres"/>
    <s v="No specific size"/>
    <x v="1"/>
    <s v="United States"/>
    <x v="16"/>
    <n v="5"/>
    <x v="3"/>
    <x v="0"/>
  </r>
  <r>
    <s v="Corn"/>
    <x v="6"/>
    <s v="Irrigated"/>
    <x v="26"/>
    <s v="percent of acres"/>
    <s v="No specific size"/>
    <x v="1"/>
    <s v="United States"/>
    <x v="17"/>
    <n v="5"/>
    <x v="3"/>
    <x v="0"/>
  </r>
  <r>
    <s v="Corn"/>
    <x v="6"/>
    <s v="Irrigated"/>
    <x v="26"/>
    <s v="percent of acres"/>
    <s v="No specific size"/>
    <x v="1"/>
    <s v="United States"/>
    <x v="18"/>
    <n v="5"/>
    <x v="3"/>
    <x v="0"/>
  </r>
  <r>
    <s v="Corn"/>
    <x v="6"/>
    <s v="Irrigated"/>
    <x v="26"/>
    <s v="percent of acres"/>
    <s v="No specific size"/>
    <x v="1"/>
    <s v="United States"/>
    <x v="19"/>
    <n v="5"/>
    <x v="3"/>
    <x v="0"/>
  </r>
  <r>
    <s v="Corn"/>
    <x v="6"/>
    <s v="Irrigated"/>
    <x v="26"/>
    <s v="percent of acres"/>
    <s v="No specific size"/>
    <x v="1"/>
    <s v="United States"/>
    <x v="20"/>
    <n v="6"/>
    <x v="4"/>
    <x v="0"/>
  </r>
  <r>
    <s v="Corn"/>
    <x v="6"/>
    <s v="Irrigated"/>
    <x v="26"/>
    <s v="percent of acres"/>
    <s v="No specific size"/>
    <x v="1"/>
    <s v="United States"/>
    <x v="21"/>
    <n v="6"/>
    <x v="4"/>
    <x v="0"/>
  </r>
  <r>
    <s v="Corn"/>
    <x v="6"/>
    <s v="Irrigated"/>
    <x v="26"/>
    <s v="percent of acres"/>
    <s v="No specific size"/>
    <x v="1"/>
    <s v="United States"/>
    <x v="22"/>
    <n v="7"/>
    <x v="4"/>
    <x v="0"/>
  </r>
  <r>
    <s v="Corn"/>
    <x v="6"/>
    <s v="Irrigated"/>
    <x v="26"/>
    <s v="percent of acres"/>
    <s v="No specific size"/>
    <x v="1"/>
    <s v="United States"/>
    <x v="23"/>
    <n v="7"/>
    <x v="4"/>
    <x v="0"/>
  </r>
  <r>
    <s v="Corn"/>
    <x v="6"/>
    <s v="Irrigated"/>
    <x v="26"/>
    <s v="percent of acres"/>
    <s v="No specific size"/>
    <x v="1"/>
    <s v="United States"/>
    <x v="24"/>
    <n v="7"/>
    <x v="4"/>
    <x v="0"/>
  </r>
  <r>
    <s v="Corn"/>
    <x v="6"/>
    <s v="Irrigated"/>
    <x v="26"/>
    <s v="percent of acres"/>
    <s v="No specific size"/>
    <x v="1"/>
    <s v="United States"/>
    <x v="25"/>
    <n v="5"/>
    <x v="5"/>
    <x v="0"/>
  </r>
  <r>
    <s v="Corn"/>
    <x v="6"/>
    <s v="Irrigated"/>
    <x v="26"/>
    <s v="percent of acres"/>
    <s v="No specific size"/>
    <x v="1"/>
    <s v="United States"/>
    <x v="26"/>
    <n v="5"/>
    <x v="5"/>
    <x v="0"/>
  </r>
  <r>
    <s v="Corn"/>
    <x v="6"/>
    <s v="Irrigated"/>
    <x v="26"/>
    <s v="percent of acres"/>
    <s v="No specific size"/>
    <x v="2"/>
    <s v="United States"/>
    <x v="0"/>
    <n v="2"/>
    <x v="0"/>
    <x v="0"/>
  </r>
  <r>
    <s v="Corn"/>
    <x v="6"/>
    <s v="Irrigated"/>
    <x v="26"/>
    <s v="percent of acres"/>
    <s v="No specific size"/>
    <x v="2"/>
    <s v="United States"/>
    <x v="1"/>
    <n v="2"/>
    <x v="0"/>
    <x v="0"/>
  </r>
  <r>
    <s v="Corn"/>
    <x v="6"/>
    <s v="Irrigated"/>
    <x v="26"/>
    <s v="percent of acres"/>
    <s v="No specific size"/>
    <x v="2"/>
    <s v="United States"/>
    <x v="2"/>
    <n v="2"/>
    <x v="0"/>
    <x v="0"/>
  </r>
  <r>
    <s v="Corn"/>
    <x v="6"/>
    <s v="Irrigated"/>
    <x v="26"/>
    <s v="percent of acres"/>
    <s v="No specific size"/>
    <x v="2"/>
    <s v="United States"/>
    <x v="3"/>
    <n v="2"/>
    <x v="0"/>
    <x v="0"/>
  </r>
  <r>
    <s v="Corn"/>
    <x v="6"/>
    <s v="Irrigated"/>
    <x v="26"/>
    <s v="percent of acres"/>
    <s v="No specific size"/>
    <x v="2"/>
    <s v="United States"/>
    <x v="4"/>
    <n v="2"/>
    <x v="0"/>
    <x v="0"/>
  </r>
  <r>
    <s v="Corn"/>
    <x v="6"/>
    <s v="Irrigated"/>
    <x v="26"/>
    <s v="percent of acres"/>
    <s v="No specific size"/>
    <x v="2"/>
    <s v="United States"/>
    <x v="5"/>
    <n v="4"/>
    <x v="1"/>
    <x v="0"/>
  </r>
  <r>
    <s v="Corn"/>
    <x v="6"/>
    <s v="Irrigated"/>
    <x v="26"/>
    <s v="percent of acres"/>
    <s v="No specific size"/>
    <x v="2"/>
    <s v="United States"/>
    <x v="6"/>
    <n v="4"/>
    <x v="1"/>
    <x v="0"/>
  </r>
  <r>
    <s v="Corn"/>
    <x v="6"/>
    <s v="Irrigated"/>
    <x v="26"/>
    <s v="percent of acres"/>
    <s v="No specific size"/>
    <x v="2"/>
    <s v="United States"/>
    <x v="7"/>
    <n v="4"/>
    <x v="1"/>
    <x v="0"/>
  </r>
  <r>
    <s v="Corn"/>
    <x v="6"/>
    <s v="Irrigated"/>
    <x v="26"/>
    <s v="percent of acres"/>
    <s v="No specific size"/>
    <x v="2"/>
    <s v="United States"/>
    <x v="8"/>
    <n v="4"/>
    <x v="1"/>
    <x v="0"/>
  </r>
  <r>
    <s v="Corn"/>
    <x v="6"/>
    <s v="Irrigated"/>
    <x v="26"/>
    <s v="percent of acres"/>
    <s v="No specific size"/>
    <x v="2"/>
    <s v="United States"/>
    <x v="9"/>
    <n v="5"/>
    <x v="2"/>
    <x v="0"/>
  </r>
  <r>
    <s v="Corn"/>
    <x v="6"/>
    <s v="Irrigated"/>
    <x v="26"/>
    <s v="percent of acres"/>
    <s v="No specific size"/>
    <x v="2"/>
    <s v="United States"/>
    <x v="10"/>
    <n v="5"/>
    <x v="2"/>
    <x v="0"/>
  </r>
  <r>
    <s v="Corn"/>
    <x v="6"/>
    <s v="Irrigated"/>
    <x v="26"/>
    <s v="percent of acres"/>
    <s v="No specific size"/>
    <x v="2"/>
    <s v="United States"/>
    <x v="11"/>
    <n v="5"/>
    <x v="2"/>
    <x v="0"/>
  </r>
  <r>
    <s v="Corn"/>
    <x v="6"/>
    <s v="Irrigated"/>
    <x v="26"/>
    <s v="percent of acres"/>
    <s v="No specific size"/>
    <x v="2"/>
    <s v="United States"/>
    <x v="12"/>
    <n v="5"/>
    <x v="2"/>
    <x v="0"/>
  </r>
  <r>
    <s v="Corn"/>
    <x v="6"/>
    <s v="Irrigated"/>
    <x v="26"/>
    <s v="percent of acres"/>
    <s v="No specific size"/>
    <x v="2"/>
    <s v="United States"/>
    <x v="13"/>
    <n v="5"/>
    <x v="2"/>
    <x v="0"/>
  </r>
  <r>
    <s v="Corn"/>
    <x v="6"/>
    <s v="Irrigated"/>
    <x v="26"/>
    <s v="percent of acres"/>
    <s v="No specific size"/>
    <x v="2"/>
    <s v="United States"/>
    <x v="14"/>
    <n v="0"/>
    <x v="3"/>
    <x v="0"/>
  </r>
  <r>
    <s v="Corn"/>
    <x v="6"/>
    <s v="Irrigated"/>
    <x v="26"/>
    <s v="percent of acres"/>
    <s v="No specific size"/>
    <x v="2"/>
    <s v="United States"/>
    <x v="15"/>
    <n v="0"/>
    <x v="3"/>
    <x v="0"/>
  </r>
  <r>
    <s v="Corn"/>
    <x v="6"/>
    <s v="Irrigated"/>
    <x v="26"/>
    <s v="percent of acres"/>
    <s v="No specific size"/>
    <x v="2"/>
    <s v="United States"/>
    <x v="16"/>
    <n v="0"/>
    <x v="3"/>
    <x v="0"/>
  </r>
  <r>
    <s v="Corn"/>
    <x v="6"/>
    <s v="Irrigated"/>
    <x v="26"/>
    <s v="percent of acres"/>
    <s v="No specific size"/>
    <x v="2"/>
    <s v="United States"/>
    <x v="17"/>
    <n v="0"/>
    <x v="3"/>
    <x v="0"/>
  </r>
  <r>
    <s v="Corn"/>
    <x v="6"/>
    <s v="Irrigated"/>
    <x v="26"/>
    <s v="percent of acres"/>
    <s v="No specific size"/>
    <x v="2"/>
    <s v="United States"/>
    <x v="18"/>
    <n v="0"/>
    <x v="3"/>
    <x v="0"/>
  </r>
  <r>
    <s v="Corn"/>
    <x v="6"/>
    <s v="Irrigated"/>
    <x v="26"/>
    <s v="percent of acres"/>
    <s v="No specific size"/>
    <x v="2"/>
    <s v="United States"/>
    <x v="19"/>
    <n v="0"/>
    <x v="3"/>
    <x v="0"/>
  </r>
  <r>
    <s v="Corn"/>
    <x v="6"/>
    <s v="Irrigated"/>
    <x v="26"/>
    <s v="percent of acres"/>
    <s v="No specific size"/>
    <x v="2"/>
    <s v="United States"/>
    <x v="20"/>
    <n v="2"/>
    <x v="4"/>
    <x v="0"/>
  </r>
  <r>
    <s v="Corn"/>
    <x v="6"/>
    <s v="Irrigated"/>
    <x v="26"/>
    <s v="percent of acres"/>
    <s v="No specific size"/>
    <x v="2"/>
    <s v="United States"/>
    <x v="21"/>
    <n v="2"/>
    <x v="4"/>
    <x v="0"/>
  </r>
  <r>
    <s v="Corn"/>
    <x v="6"/>
    <s v="Irrigated"/>
    <x v="26"/>
    <s v="percent of acres"/>
    <s v="No specific size"/>
    <x v="2"/>
    <s v="United States"/>
    <x v="22"/>
    <n v="2"/>
    <x v="4"/>
    <x v="0"/>
  </r>
  <r>
    <s v="Corn"/>
    <x v="6"/>
    <s v="Irrigated"/>
    <x v="26"/>
    <s v="percent of acres"/>
    <s v="No specific size"/>
    <x v="2"/>
    <s v="United States"/>
    <x v="23"/>
    <n v="2"/>
    <x v="4"/>
    <x v="0"/>
  </r>
  <r>
    <s v="Corn"/>
    <x v="6"/>
    <s v="Irrigated"/>
    <x v="26"/>
    <s v="percent of acres"/>
    <s v="No specific size"/>
    <x v="2"/>
    <s v="United States"/>
    <x v="24"/>
    <n v="2"/>
    <x v="4"/>
    <x v="0"/>
  </r>
  <r>
    <s v="Corn"/>
    <x v="6"/>
    <s v="Irrigated"/>
    <x v="26"/>
    <s v="percent of acres"/>
    <s v="No specific size"/>
    <x v="2"/>
    <s v="United States"/>
    <x v="25"/>
    <n v="5"/>
    <x v="5"/>
    <x v="0"/>
  </r>
  <r>
    <s v="Corn"/>
    <x v="6"/>
    <s v="Irrigated"/>
    <x v="26"/>
    <s v="percent of acres"/>
    <s v="No specific size"/>
    <x v="2"/>
    <s v="United States"/>
    <x v="26"/>
    <n v="5"/>
    <x v="5"/>
    <x v="0"/>
  </r>
  <r>
    <s v="Corn"/>
    <x v="6"/>
    <s v="Irrigated"/>
    <x v="26"/>
    <s v="percent of acres"/>
    <s v="No specific size"/>
    <x v="3"/>
    <s v="United States"/>
    <x v="0"/>
    <n v="39"/>
    <x v="0"/>
    <x v="0"/>
  </r>
  <r>
    <s v="Corn"/>
    <x v="6"/>
    <s v="Irrigated"/>
    <x v="26"/>
    <s v="percent of acres"/>
    <s v="No specific size"/>
    <x v="3"/>
    <s v="United States"/>
    <x v="1"/>
    <n v="39"/>
    <x v="0"/>
    <x v="0"/>
  </r>
  <r>
    <s v="Corn"/>
    <x v="6"/>
    <s v="Irrigated"/>
    <x v="26"/>
    <s v="percent of acres"/>
    <s v="No specific size"/>
    <x v="3"/>
    <s v="United States"/>
    <x v="2"/>
    <n v="39"/>
    <x v="0"/>
    <x v="0"/>
  </r>
  <r>
    <s v="Corn"/>
    <x v="6"/>
    <s v="Irrigated"/>
    <x v="26"/>
    <s v="percent of acres"/>
    <s v="No specific size"/>
    <x v="3"/>
    <s v="United States"/>
    <x v="3"/>
    <n v="39"/>
    <x v="0"/>
    <x v="0"/>
  </r>
  <r>
    <s v="Corn"/>
    <x v="6"/>
    <s v="Irrigated"/>
    <x v="26"/>
    <s v="percent of acres"/>
    <s v="No specific size"/>
    <x v="3"/>
    <s v="United States"/>
    <x v="4"/>
    <n v="39"/>
    <x v="0"/>
    <x v="0"/>
  </r>
  <r>
    <s v="Corn"/>
    <x v="6"/>
    <s v="Irrigated"/>
    <x v="26"/>
    <s v="percent of acres"/>
    <s v="No specific size"/>
    <x v="3"/>
    <s v="United States"/>
    <x v="5"/>
    <n v="28"/>
    <x v="1"/>
    <x v="0"/>
  </r>
  <r>
    <s v="Corn"/>
    <x v="6"/>
    <s v="Irrigated"/>
    <x v="26"/>
    <s v="percent of acres"/>
    <s v="No specific size"/>
    <x v="3"/>
    <s v="United States"/>
    <x v="6"/>
    <n v="28"/>
    <x v="1"/>
    <x v="0"/>
  </r>
  <r>
    <s v="Corn"/>
    <x v="6"/>
    <s v="Irrigated"/>
    <x v="26"/>
    <s v="percent of acres"/>
    <s v="No specific size"/>
    <x v="3"/>
    <s v="United States"/>
    <x v="7"/>
    <n v="28"/>
    <x v="1"/>
    <x v="0"/>
  </r>
  <r>
    <s v="Corn"/>
    <x v="6"/>
    <s v="Irrigated"/>
    <x v="26"/>
    <s v="percent of acres"/>
    <s v="No specific size"/>
    <x v="3"/>
    <s v="United States"/>
    <x v="8"/>
    <n v="28"/>
    <x v="1"/>
    <x v="0"/>
  </r>
  <r>
    <s v="Corn"/>
    <x v="6"/>
    <s v="Irrigated"/>
    <x v="26"/>
    <s v="percent of acres"/>
    <s v="No specific size"/>
    <x v="3"/>
    <s v="United States"/>
    <x v="9"/>
    <n v="21"/>
    <x v="2"/>
    <x v="0"/>
  </r>
  <r>
    <s v="Corn"/>
    <x v="6"/>
    <s v="Irrigated"/>
    <x v="26"/>
    <s v="percent of acres"/>
    <s v="No specific size"/>
    <x v="3"/>
    <s v="United States"/>
    <x v="10"/>
    <n v="21"/>
    <x v="2"/>
    <x v="0"/>
  </r>
  <r>
    <s v="Corn"/>
    <x v="6"/>
    <s v="Irrigated"/>
    <x v="26"/>
    <s v="percent of acres"/>
    <s v="No specific size"/>
    <x v="3"/>
    <s v="United States"/>
    <x v="11"/>
    <n v="21"/>
    <x v="2"/>
    <x v="0"/>
  </r>
  <r>
    <s v="Corn"/>
    <x v="6"/>
    <s v="Irrigated"/>
    <x v="26"/>
    <s v="percent of acres"/>
    <s v="No specific size"/>
    <x v="3"/>
    <s v="United States"/>
    <x v="12"/>
    <n v="21"/>
    <x v="2"/>
    <x v="0"/>
  </r>
  <r>
    <s v="Corn"/>
    <x v="6"/>
    <s v="Irrigated"/>
    <x v="26"/>
    <s v="percent of acres"/>
    <s v="No specific size"/>
    <x v="3"/>
    <s v="United States"/>
    <x v="13"/>
    <n v="21"/>
    <x v="2"/>
    <x v="0"/>
  </r>
  <r>
    <s v="Corn"/>
    <x v="6"/>
    <s v="Irrigated"/>
    <x v="26"/>
    <s v="percent of acres"/>
    <s v="No specific size"/>
    <x v="3"/>
    <s v="United States"/>
    <x v="14"/>
    <n v="19"/>
    <x v="3"/>
    <x v="0"/>
  </r>
  <r>
    <s v="Corn"/>
    <x v="6"/>
    <s v="Irrigated"/>
    <x v="26"/>
    <s v="percent of acres"/>
    <s v="No specific size"/>
    <x v="3"/>
    <s v="United States"/>
    <x v="15"/>
    <n v="19"/>
    <x v="3"/>
    <x v="0"/>
  </r>
  <r>
    <s v="Corn"/>
    <x v="6"/>
    <s v="Irrigated"/>
    <x v="26"/>
    <s v="percent of acres"/>
    <s v="No specific size"/>
    <x v="3"/>
    <s v="United States"/>
    <x v="16"/>
    <n v="19"/>
    <x v="3"/>
    <x v="0"/>
  </r>
  <r>
    <s v="Corn"/>
    <x v="6"/>
    <s v="Irrigated"/>
    <x v="26"/>
    <s v="percent of acres"/>
    <s v="No specific size"/>
    <x v="3"/>
    <s v="United States"/>
    <x v="17"/>
    <n v="19"/>
    <x v="3"/>
    <x v="0"/>
  </r>
  <r>
    <s v="Corn"/>
    <x v="6"/>
    <s v="Irrigated"/>
    <x v="26"/>
    <s v="percent of acres"/>
    <s v="No specific size"/>
    <x v="3"/>
    <s v="United States"/>
    <x v="18"/>
    <n v="19"/>
    <x v="3"/>
    <x v="0"/>
  </r>
  <r>
    <s v="Corn"/>
    <x v="6"/>
    <s v="Irrigated"/>
    <x v="26"/>
    <s v="percent of acres"/>
    <s v="No specific size"/>
    <x v="3"/>
    <s v="United States"/>
    <x v="19"/>
    <n v="19"/>
    <x v="3"/>
    <x v="0"/>
  </r>
  <r>
    <s v="Corn"/>
    <x v="6"/>
    <s v="Irrigated"/>
    <x v="26"/>
    <s v="percent of acres"/>
    <s v="No specific size"/>
    <x v="3"/>
    <s v="United States"/>
    <x v="20"/>
    <n v="10"/>
    <x v="4"/>
    <x v="0"/>
  </r>
  <r>
    <s v="Corn"/>
    <x v="6"/>
    <s v="Irrigated"/>
    <x v="26"/>
    <s v="percent of acres"/>
    <s v="No specific size"/>
    <x v="3"/>
    <s v="United States"/>
    <x v="21"/>
    <n v="10"/>
    <x v="4"/>
    <x v="0"/>
  </r>
  <r>
    <s v="Corn"/>
    <x v="6"/>
    <s v="Irrigated"/>
    <x v="26"/>
    <s v="percent of acres"/>
    <s v="No specific size"/>
    <x v="3"/>
    <s v="United States"/>
    <x v="22"/>
    <n v="11"/>
    <x v="4"/>
    <x v="0"/>
  </r>
  <r>
    <s v="Corn"/>
    <x v="6"/>
    <s v="Irrigated"/>
    <x v="26"/>
    <s v="percent of acres"/>
    <s v="No specific size"/>
    <x v="3"/>
    <s v="United States"/>
    <x v="23"/>
    <n v="11"/>
    <x v="4"/>
    <x v="0"/>
  </r>
  <r>
    <s v="Corn"/>
    <x v="6"/>
    <s v="Irrigated"/>
    <x v="26"/>
    <s v="percent of acres"/>
    <s v="No specific size"/>
    <x v="3"/>
    <s v="United States"/>
    <x v="24"/>
    <n v="14"/>
    <x v="4"/>
    <x v="0"/>
  </r>
  <r>
    <s v="Corn"/>
    <x v="6"/>
    <s v="Irrigated"/>
    <x v="26"/>
    <s v="percent of acres"/>
    <s v="No specific size"/>
    <x v="3"/>
    <s v="United States"/>
    <x v="25"/>
    <n v="11"/>
    <x v="5"/>
    <x v="0"/>
  </r>
  <r>
    <s v="Corn"/>
    <x v="6"/>
    <s v="Irrigated"/>
    <x v="26"/>
    <s v="percent of acres"/>
    <s v="No specific size"/>
    <x v="3"/>
    <s v="United States"/>
    <x v="26"/>
    <n v="12"/>
    <x v="5"/>
    <x v="0"/>
  </r>
  <r>
    <s v="Corn"/>
    <x v="6"/>
    <s v="Irrigated"/>
    <x v="26"/>
    <s v="percent of acres"/>
    <s v="No specific size"/>
    <x v="4"/>
    <s v="United States"/>
    <x v="0"/>
    <n v="77"/>
    <x v="0"/>
    <x v="0"/>
  </r>
  <r>
    <s v="Corn"/>
    <x v="6"/>
    <s v="Irrigated"/>
    <x v="26"/>
    <s v="percent of acres"/>
    <s v="No specific size"/>
    <x v="4"/>
    <s v="United States"/>
    <x v="1"/>
    <n v="77"/>
    <x v="0"/>
    <x v="0"/>
  </r>
  <r>
    <s v="Corn"/>
    <x v="6"/>
    <s v="Irrigated"/>
    <x v="26"/>
    <s v="percent of acres"/>
    <s v="No specific size"/>
    <x v="4"/>
    <s v="United States"/>
    <x v="2"/>
    <n v="77"/>
    <x v="0"/>
    <x v="0"/>
  </r>
  <r>
    <s v="Corn"/>
    <x v="6"/>
    <s v="Irrigated"/>
    <x v="26"/>
    <s v="percent of acres"/>
    <s v="No specific size"/>
    <x v="4"/>
    <s v="United States"/>
    <x v="3"/>
    <n v="77"/>
    <x v="0"/>
    <x v="0"/>
  </r>
  <r>
    <s v="Corn"/>
    <x v="6"/>
    <s v="Irrigated"/>
    <x v="26"/>
    <s v="percent of acres"/>
    <s v="No specific size"/>
    <x v="4"/>
    <s v="United States"/>
    <x v="4"/>
    <n v="77"/>
    <x v="0"/>
    <x v="0"/>
  </r>
  <r>
    <s v="Corn"/>
    <x v="6"/>
    <s v="Irrigated"/>
    <x v="26"/>
    <s v="percent of acres"/>
    <s v="No specific size"/>
    <x v="4"/>
    <s v="United States"/>
    <x v="5"/>
    <n v="61"/>
    <x v="1"/>
    <x v="0"/>
  </r>
  <r>
    <s v="Corn"/>
    <x v="6"/>
    <s v="Irrigated"/>
    <x v="26"/>
    <s v="percent of acres"/>
    <s v="No specific size"/>
    <x v="4"/>
    <s v="United States"/>
    <x v="6"/>
    <n v="61"/>
    <x v="1"/>
    <x v="0"/>
  </r>
  <r>
    <s v="Corn"/>
    <x v="6"/>
    <s v="Irrigated"/>
    <x v="26"/>
    <s v="percent of acres"/>
    <s v="No specific size"/>
    <x v="4"/>
    <s v="United States"/>
    <x v="7"/>
    <n v="61"/>
    <x v="1"/>
    <x v="0"/>
  </r>
  <r>
    <s v="Corn"/>
    <x v="6"/>
    <s v="Irrigated"/>
    <x v="26"/>
    <s v="percent of acres"/>
    <s v="No specific size"/>
    <x v="4"/>
    <s v="United States"/>
    <x v="8"/>
    <n v="61"/>
    <x v="1"/>
    <x v="0"/>
  </r>
  <r>
    <s v="Corn"/>
    <x v="6"/>
    <s v="Irrigated"/>
    <x v="26"/>
    <s v="percent of acres"/>
    <s v="No specific size"/>
    <x v="4"/>
    <s v="United States"/>
    <x v="9"/>
    <n v="48"/>
    <x v="2"/>
    <x v="0"/>
  </r>
  <r>
    <s v="Corn"/>
    <x v="6"/>
    <s v="Irrigated"/>
    <x v="26"/>
    <s v="percent of acres"/>
    <s v="No specific size"/>
    <x v="4"/>
    <s v="United States"/>
    <x v="10"/>
    <n v="48"/>
    <x v="2"/>
    <x v="0"/>
  </r>
  <r>
    <s v="Corn"/>
    <x v="6"/>
    <s v="Irrigated"/>
    <x v="26"/>
    <s v="percent of acres"/>
    <s v="No specific size"/>
    <x v="4"/>
    <s v="United States"/>
    <x v="11"/>
    <n v="48"/>
    <x v="2"/>
    <x v="0"/>
  </r>
  <r>
    <s v="Corn"/>
    <x v="6"/>
    <s v="Irrigated"/>
    <x v="26"/>
    <s v="percent of acres"/>
    <s v="No specific size"/>
    <x v="4"/>
    <s v="United States"/>
    <x v="12"/>
    <n v="48"/>
    <x v="2"/>
    <x v="0"/>
  </r>
  <r>
    <s v="Corn"/>
    <x v="6"/>
    <s v="Irrigated"/>
    <x v="26"/>
    <s v="percent of acres"/>
    <s v="No specific size"/>
    <x v="4"/>
    <s v="United States"/>
    <x v="13"/>
    <n v="48"/>
    <x v="2"/>
    <x v="0"/>
  </r>
  <r>
    <s v="Corn"/>
    <x v="6"/>
    <s v="Irrigated"/>
    <x v="26"/>
    <s v="percent of acres"/>
    <s v="No specific size"/>
    <x v="4"/>
    <s v="United States"/>
    <x v="14"/>
    <n v="43"/>
    <x v="3"/>
    <x v="0"/>
  </r>
  <r>
    <s v="Corn"/>
    <x v="6"/>
    <s v="Irrigated"/>
    <x v="26"/>
    <s v="percent of acres"/>
    <s v="No specific size"/>
    <x v="4"/>
    <s v="United States"/>
    <x v="15"/>
    <n v="43"/>
    <x v="3"/>
    <x v="0"/>
  </r>
  <r>
    <s v="Corn"/>
    <x v="6"/>
    <s v="Irrigated"/>
    <x v="26"/>
    <s v="percent of acres"/>
    <s v="No specific size"/>
    <x v="4"/>
    <s v="United States"/>
    <x v="16"/>
    <n v="43"/>
    <x v="3"/>
    <x v="0"/>
  </r>
  <r>
    <s v="Corn"/>
    <x v="6"/>
    <s v="Irrigated"/>
    <x v="26"/>
    <s v="percent of acres"/>
    <s v="No specific size"/>
    <x v="4"/>
    <s v="United States"/>
    <x v="17"/>
    <n v="43"/>
    <x v="3"/>
    <x v="0"/>
  </r>
  <r>
    <s v="Corn"/>
    <x v="6"/>
    <s v="Irrigated"/>
    <x v="26"/>
    <s v="percent of acres"/>
    <s v="No specific size"/>
    <x v="4"/>
    <s v="United States"/>
    <x v="18"/>
    <n v="43"/>
    <x v="3"/>
    <x v="0"/>
  </r>
  <r>
    <s v="Corn"/>
    <x v="6"/>
    <s v="Irrigated"/>
    <x v="26"/>
    <s v="percent of acres"/>
    <s v="No specific size"/>
    <x v="4"/>
    <s v="United States"/>
    <x v="19"/>
    <n v="43"/>
    <x v="3"/>
    <x v="0"/>
  </r>
  <r>
    <s v="Corn"/>
    <x v="6"/>
    <s v="Irrigated"/>
    <x v="26"/>
    <s v="percent of acres"/>
    <s v="No specific size"/>
    <x v="4"/>
    <s v="United States"/>
    <x v="20"/>
    <n v="39"/>
    <x v="4"/>
    <x v="0"/>
  </r>
  <r>
    <s v="Corn"/>
    <x v="6"/>
    <s v="Irrigated"/>
    <x v="26"/>
    <s v="percent of acres"/>
    <s v="No specific size"/>
    <x v="4"/>
    <s v="United States"/>
    <x v="21"/>
    <n v="39"/>
    <x v="4"/>
    <x v="0"/>
  </r>
  <r>
    <s v="Corn"/>
    <x v="6"/>
    <s v="Irrigated"/>
    <x v="26"/>
    <s v="percent of acres"/>
    <s v="No specific size"/>
    <x v="4"/>
    <s v="United States"/>
    <x v="22"/>
    <n v="39"/>
    <x v="4"/>
    <x v="0"/>
  </r>
  <r>
    <s v="Corn"/>
    <x v="6"/>
    <s v="Irrigated"/>
    <x v="26"/>
    <s v="percent of acres"/>
    <s v="No specific size"/>
    <x v="4"/>
    <s v="United States"/>
    <x v="23"/>
    <n v="38"/>
    <x v="4"/>
    <x v="0"/>
  </r>
  <r>
    <s v="Corn"/>
    <x v="6"/>
    <s v="Irrigated"/>
    <x v="26"/>
    <s v="percent of acres"/>
    <s v="No specific size"/>
    <x v="4"/>
    <s v="United States"/>
    <x v="24"/>
    <n v="38"/>
    <x v="4"/>
    <x v="0"/>
  </r>
  <r>
    <s v="Corn"/>
    <x v="6"/>
    <s v="Irrigated"/>
    <x v="26"/>
    <s v="percent of acres"/>
    <s v="No specific size"/>
    <x v="4"/>
    <s v="United States"/>
    <x v="25"/>
    <n v="27"/>
    <x v="5"/>
    <x v="0"/>
  </r>
  <r>
    <s v="Corn"/>
    <x v="6"/>
    <s v="Irrigated"/>
    <x v="26"/>
    <s v="percent of acres"/>
    <s v="No specific size"/>
    <x v="4"/>
    <s v="United States"/>
    <x v="26"/>
    <n v="27"/>
    <x v="5"/>
    <x v="0"/>
  </r>
  <r>
    <s v="Corn"/>
    <x v="6"/>
    <s v="Irrigated"/>
    <x v="26"/>
    <s v="percent of acres"/>
    <s v="No specific size"/>
    <x v="5"/>
    <s v="United States"/>
    <x v="0"/>
    <n v="0"/>
    <x v="0"/>
    <x v="0"/>
  </r>
  <r>
    <s v="Corn"/>
    <x v="6"/>
    <s v="Irrigated"/>
    <x v="26"/>
    <s v="percent of acres"/>
    <s v="No specific size"/>
    <x v="5"/>
    <s v="United States"/>
    <x v="1"/>
    <n v="0"/>
    <x v="0"/>
    <x v="0"/>
  </r>
  <r>
    <s v="Corn"/>
    <x v="6"/>
    <s v="Irrigated"/>
    <x v="26"/>
    <s v="percent of acres"/>
    <s v="No specific size"/>
    <x v="5"/>
    <s v="United States"/>
    <x v="2"/>
    <n v="0"/>
    <x v="0"/>
    <x v="0"/>
  </r>
  <r>
    <s v="Corn"/>
    <x v="6"/>
    <s v="Irrigated"/>
    <x v="26"/>
    <s v="percent of acres"/>
    <s v="No specific size"/>
    <x v="5"/>
    <s v="United States"/>
    <x v="3"/>
    <n v="0"/>
    <x v="0"/>
    <x v="0"/>
  </r>
  <r>
    <s v="Corn"/>
    <x v="6"/>
    <s v="Irrigated"/>
    <x v="26"/>
    <s v="percent of acres"/>
    <s v="No specific size"/>
    <x v="5"/>
    <s v="United States"/>
    <x v="4"/>
    <n v="0"/>
    <x v="0"/>
    <x v="0"/>
  </r>
  <r>
    <s v="Corn"/>
    <x v="6"/>
    <s v="Irrigated"/>
    <x v="26"/>
    <s v="percent of acres"/>
    <s v="No specific size"/>
    <x v="5"/>
    <s v="United States"/>
    <x v="5"/>
    <n v="1"/>
    <x v="1"/>
    <x v="0"/>
  </r>
  <r>
    <s v="Corn"/>
    <x v="6"/>
    <s v="Irrigated"/>
    <x v="26"/>
    <s v="percent of acres"/>
    <s v="No specific size"/>
    <x v="5"/>
    <s v="United States"/>
    <x v="6"/>
    <n v="1"/>
    <x v="1"/>
    <x v="0"/>
  </r>
  <r>
    <s v="Corn"/>
    <x v="6"/>
    <s v="Irrigated"/>
    <x v="26"/>
    <s v="percent of acres"/>
    <s v="No specific size"/>
    <x v="5"/>
    <s v="United States"/>
    <x v="7"/>
    <n v="1"/>
    <x v="1"/>
    <x v="0"/>
  </r>
  <r>
    <s v="Corn"/>
    <x v="6"/>
    <s v="Irrigated"/>
    <x v="26"/>
    <s v="percent of acres"/>
    <s v="No specific size"/>
    <x v="5"/>
    <s v="United States"/>
    <x v="8"/>
    <n v="1"/>
    <x v="1"/>
    <x v="0"/>
  </r>
  <r>
    <s v="Corn"/>
    <x v="6"/>
    <s v="Irrigated"/>
    <x v="26"/>
    <s v="percent of acres"/>
    <s v="No specific size"/>
    <x v="5"/>
    <s v="United States"/>
    <x v="9"/>
    <n v="2"/>
    <x v="2"/>
    <x v="0"/>
  </r>
  <r>
    <s v="Corn"/>
    <x v="6"/>
    <s v="Irrigated"/>
    <x v="26"/>
    <s v="percent of acres"/>
    <s v="No specific size"/>
    <x v="5"/>
    <s v="United States"/>
    <x v="10"/>
    <n v="2"/>
    <x v="2"/>
    <x v="0"/>
  </r>
  <r>
    <s v="Corn"/>
    <x v="6"/>
    <s v="Irrigated"/>
    <x v="26"/>
    <s v="percent of acres"/>
    <s v="No specific size"/>
    <x v="5"/>
    <s v="United States"/>
    <x v="11"/>
    <n v="2"/>
    <x v="2"/>
    <x v="0"/>
  </r>
  <r>
    <s v="Corn"/>
    <x v="6"/>
    <s v="Irrigated"/>
    <x v="26"/>
    <s v="percent of acres"/>
    <s v="No specific size"/>
    <x v="5"/>
    <s v="United States"/>
    <x v="12"/>
    <n v="2"/>
    <x v="2"/>
    <x v="0"/>
  </r>
  <r>
    <s v="Corn"/>
    <x v="6"/>
    <s v="Irrigated"/>
    <x v="26"/>
    <s v="percent of acres"/>
    <s v="No specific size"/>
    <x v="5"/>
    <s v="United States"/>
    <x v="13"/>
    <n v="2"/>
    <x v="2"/>
    <x v="0"/>
  </r>
  <r>
    <s v="Corn"/>
    <x v="6"/>
    <s v="Irrigated"/>
    <x v="26"/>
    <s v="percent of acres"/>
    <s v="No specific size"/>
    <x v="5"/>
    <s v="United States"/>
    <x v="14"/>
    <n v="0"/>
    <x v="3"/>
    <x v="0"/>
  </r>
  <r>
    <s v="Corn"/>
    <x v="6"/>
    <s v="Irrigated"/>
    <x v="26"/>
    <s v="percent of acres"/>
    <s v="No specific size"/>
    <x v="5"/>
    <s v="United States"/>
    <x v="15"/>
    <n v="0"/>
    <x v="3"/>
    <x v="0"/>
  </r>
  <r>
    <s v="Corn"/>
    <x v="6"/>
    <s v="Irrigated"/>
    <x v="26"/>
    <s v="percent of acres"/>
    <s v="No specific size"/>
    <x v="5"/>
    <s v="United States"/>
    <x v="16"/>
    <n v="0"/>
    <x v="3"/>
    <x v="0"/>
  </r>
  <r>
    <s v="Corn"/>
    <x v="6"/>
    <s v="Irrigated"/>
    <x v="26"/>
    <s v="percent of acres"/>
    <s v="No specific size"/>
    <x v="5"/>
    <s v="United States"/>
    <x v="17"/>
    <n v="0"/>
    <x v="3"/>
    <x v="0"/>
  </r>
  <r>
    <s v="Corn"/>
    <x v="6"/>
    <s v="Irrigated"/>
    <x v="26"/>
    <s v="percent of acres"/>
    <s v="No specific size"/>
    <x v="5"/>
    <s v="United States"/>
    <x v="18"/>
    <n v="0"/>
    <x v="3"/>
    <x v="0"/>
  </r>
  <r>
    <s v="Corn"/>
    <x v="6"/>
    <s v="Irrigated"/>
    <x v="26"/>
    <s v="percent of acres"/>
    <s v="No specific size"/>
    <x v="5"/>
    <s v="United States"/>
    <x v="19"/>
    <n v="0"/>
    <x v="3"/>
    <x v="0"/>
  </r>
  <r>
    <s v="Corn"/>
    <x v="6"/>
    <s v="Irrigated"/>
    <x v="26"/>
    <s v="percent of acres"/>
    <s v="No specific size"/>
    <x v="5"/>
    <s v="United States"/>
    <x v="20"/>
    <n v="0"/>
    <x v="4"/>
    <x v="0"/>
  </r>
  <r>
    <s v="Corn"/>
    <x v="6"/>
    <s v="Irrigated"/>
    <x v="26"/>
    <s v="percent of acres"/>
    <s v="No specific size"/>
    <x v="5"/>
    <s v="United States"/>
    <x v="21"/>
    <n v="0"/>
    <x v="4"/>
    <x v="0"/>
  </r>
  <r>
    <s v="Corn"/>
    <x v="6"/>
    <s v="Irrigated"/>
    <x v="26"/>
    <s v="percent of acres"/>
    <s v="No specific size"/>
    <x v="5"/>
    <s v="United States"/>
    <x v="22"/>
    <n v="0"/>
    <x v="4"/>
    <x v="0"/>
  </r>
  <r>
    <s v="Corn"/>
    <x v="6"/>
    <s v="Irrigated"/>
    <x v="26"/>
    <s v="percent of acres"/>
    <s v="No specific size"/>
    <x v="5"/>
    <s v="United States"/>
    <x v="23"/>
    <n v="0"/>
    <x v="4"/>
    <x v="0"/>
  </r>
  <r>
    <s v="Corn"/>
    <x v="6"/>
    <s v="Irrigated"/>
    <x v="26"/>
    <s v="percent of acres"/>
    <s v="No specific size"/>
    <x v="5"/>
    <s v="United States"/>
    <x v="24"/>
    <n v="0"/>
    <x v="4"/>
    <x v="0"/>
  </r>
  <r>
    <s v="Corn"/>
    <x v="6"/>
    <s v="Irrigated"/>
    <x v="26"/>
    <s v="percent of acres"/>
    <s v="No specific size"/>
    <x v="5"/>
    <s v="United States"/>
    <x v="25"/>
    <n v="0"/>
    <x v="5"/>
    <x v="0"/>
  </r>
  <r>
    <s v="Corn"/>
    <x v="6"/>
    <s v="Irrigated"/>
    <x v="26"/>
    <s v="percent of acres"/>
    <s v="No specific size"/>
    <x v="5"/>
    <s v="United States"/>
    <x v="26"/>
    <n v="0"/>
    <x v="5"/>
    <x v="0"/>
  </r>
  <r>
    <s v="Corn"/>
    <x v="6"/>
    <s v="Irrigated"/>
    <x v="26"/>
    <s v="percent of acres"/>
    <s v="No specific size"/>
    <x v="6"/>
    <s v="United States"/>
    <x v="0"/>
    <n v="0"/>
    <x v="0"/>
    <x v="0"/>
  </r>
  <r>
    <s v="Corn"/>
    <x v="6"/>
    <s v="Irrigated"/>
    <x v="26"/>
    <s v="percent of acres"/>
    <s v="No specific size"/>
    <x v="6"/>
    <s v="United States"/>
    <x v="1"/>
    <n v="0"/>
    <x v="0"/>
    <x v="0"/>
  </r>
  <r>
    <s v="Corn"/>
    <x v="6"/>
    <s v="Irrigated"/>
    <x v="26"/>
    <s v="percent of acres"/>
    <s v="No specific size"/>
    <x v="6"/>
    <s v="United States"/>
    <x v="2"/>
    <n v="0"/>
    <x v="0"/>
    <x v="0"/>
  </r>
  <r>
    <s v="Corn"/>
    <x v="6"/>
    <s v="Irrigated"/>
    <x v="26"/>
    <s v="percent of acres"/>
    <s v="No specific size"/>
    <x v="6"/>
    <s v="United States"/>
    <x v="3"/>
    <n v="0"/>
    <x v="0"/>
    <x v="0"/>
  </r>
  <r>
    <s v="Corn"/>
    <x v="6"/>
    <s v="Irrigated"/>
    <x v="26"/>
    <s v="percent of acres"/>
    <s v="No specific size"/>
    <x v="6"/>
    <s v="United States"/>
    <x v="4"/>
    <n v="0"/>
    <x v="0"/>
    <x v="0"/>
  </r>
  <r>
    <s v="Corn"/>
    <x v="6"/>
    <s v="Irrigated"/>
    <x v="26"/>
    <s v="percent of acres"/>
    <s v="No specific size"/>
    <x v="6"/>
    <s v="United States"/>
    <x v="5"/>
    <n v="21"/>
    <x v="1"/>
    <x v="0"/>
  </r>
  <r>
    <s v="Corn"/>
    <x v="6"/>
    <s v="Irrigated"/>
    <x v="26"/>
    <s v="percent of acres"/>
    <s v="No specific size"/>
    <x v="6"/>
    <s v="United States"/>
    <x v="6"/>
    <n v="21"/>
    <x v="1"/>
    <x v="0"/>
  </r>
  <r>
    <s v="Corn"/>
    <x v="6"/>
    <s v="Irrigated"/>
    <x v="26"/>
    <s v="percent of acres"/>
    <s v="No specific size"/>
    <x v="6"/>
    <s v="United States"/>
    <x v="7"/>
    <n v="21"/>
    <x v="1"/>
    <x v="0"/>
  </r>
  <r>
    <s v="Corn"/>
    <x v="6"/>
    <s v="Irrigated"/>
    <x v="26"/>
    <s v="percent of acres"/>
    <s v="No specific size"/>
    <x v="6"/>
    <s v="United States"/>
    <x v="8"/>
    <n v="21"/>
    <x v="1"/>
    <x v="0"/>
  </r>
  <r>
    <s v="Corn"/>
    <x v="6"/>
    <s v="Irrigated"/>
    <x v="26"/>
    <s v="percent of acres"/>
    <s v="No specific size"/>
    <x v="6"/>
    <s v="United States"/>
    <x v="9"/>
    <n v="13"/>
    <x v="2"/>
    <x v="0"/>
  </r>
  <r>
    <s v="Corn"/>
    <x v="6"/>
    <s v="Irrigated"/>
    <x v="26"/>
    <s v="percent of acres"/>
    <s v="No specific size"/>
    <x v="6"/>
    <s v="United States"/>
    <x v="10"/>
    <n v="13"/>
    <x v="2"/>
    <x v="0"/>
  </r>
  <r>
    <s v="Corn"/>
    <x v="6"/>
    <s v="Irrigated"/>
    <x v="26"/>
    <s v="percent of acres"/>
    <s v="No specific size"/>
    <x v="6"/>
    <s v="United States"/>
    <x v="11"/>
    <n v="13"/>
    <x v="2"/>
    <x v="0"/>
  </r>
  <r>
    <s v="Corn"/>
    <x v="6"/>
    <s v="Irrigated"/>
    <x v="26"/>
    <s v="percent of acres"/>
    <s v="No specific size"/>
    <x v="6"/>
    <s v="United States"/>
    <x v="12"/>
    <n v="13"/>
    <x v="2"/>
    <x v="0"/>
  </r>
  <r>
    <s v="Corn"/>
    <x v="6"/>
    <s v="Irrigated"/>
    <x v="26"/>
    <s v="percent of acres"/>
    <s v="No specific size"/>
    <x v="6"/>
    <s v="United States"/>
    <x v="13"/>
    <n v="13"/>
    <x v="2"/>
    <x v="0"/>
  </r>
  <r>
    <s v="Corn"/>
    <x v="6"/>
    <s v="Irrigated"/>
    <x v="26"/>
    <s v="percent of acres"/>
    <s v="No specific size"/>
    <x v="6"/>
    <s v="United States"/>
    <x v="14"/>
    <n v="15"/>
    <x v="3"/>
    <x v="0"/>
  </r>
  <r>
    <s v="Corn"/>
    <x v="6"/>
    <s v="Irrigated"/>
    <x v="26"/>
    <s v="percent of acres"/>
    <s v="No specific size"/>
    <x v="6"/>
    <s v="United States"/>
    <x v="15"/>
    <n v="15"/>
    <x v="3"/>
    <x v="0"/>
  </r>
  <r>
    <s v="Corn"/>
    <x v="6"/>
    <s v="Irrigated"/>
    <x v="26"/>
    <s v="percent of acres"/>
    <s v="No specific size"/>
    <x v="6"/>
    <s v="United States"/>
    <x v="16"/>
    <n v="15"/>
    <x v="3"/>
    <x v="0"/>
  </r>
  <r>
    <s v="Corn"/>
    <x v="6"/>
    <s v="Irrigated"/>
    <x v="26"/>
    <s v="percent of acres"/>
    <s v="No specific size"/>
    <x v="6"/>
    <s v="United States"/>
    <x v="17"/>
    <n v="15"/>
    <x v="3"/>
    <x v="0"/>
  </r>
  <r>
    <s v="Corn"/>
    <x v="6"/>
    <s v="Irrigated"/>
    <x v="26"/>
    <s v="percent of acres"/>
    <s v="No specific size"/>
    <x v="6"/>
    <s v="United States"/>
    <x v="18"/>
    <n v="15"/>
    <x v="3"/>
    <x v="0"/>
  </r>
  <r>
    <s v="Corn"/>
    <x v="6"/>
    <s v="Irrigated"/>
    <x v="26"/>
    <s v="percent of acres"/>
    <s v="No specific size"/>
    <x v="6"/>
    <s v="United States"/>
    <x v="19"/>
    <n v="15"/>
    <x v="3"/>
    <x v="0"/>
  </r>
  <r>
    <s v="Corn"/>
    <x v="6"/>
    <s v="Irrigated"/>
    <x v="26"/>
    <s v="percent of acres"/>
    <s v="No specific size"/>
    <x v="6"/>
    <s v="United States"/>
    <x v="20"/>
    <n v="18"/>
    <x v="4"/>
    <x v="0"/>
  </r>
  <r>
    <s v="Corn"/>
    <x v="6"/>
    <s v="Irrigated"/>
    <x v="26"/>
    <s v="percent of acres"/>
    <s v="No specific size"/>
    <x v="6"/>
    <s v="United States"/>
    <x v="21"/>
    <n v="16"/>
    <x v="4"/>
    <x v="0"/>
  </r>
  <r>
    <s v="Corn"/>
    <x v="6"/>
    <s v="Irrigated"/>
    <x v="26"/>
    <s v="percent of acres"/>
    <s v="No specific size"/>
    <x v="6"/>
    <s v="United States"/>
    <x v="22"/>
    <n v="17"/>
    <x v="4"/>
    <x v="0"/>
  </r>
  <r>
    <s v="Corn"/>
    <x v="6"/>
    <s v="Irrigated"/>
    <x v="26"/>
    <s v="percent of acres"/>
    <s v="No specific size"/>
    <x v="6"/>
    <s v="United States"/>
    <x v="23"/>
    <n v="18"/>
    <x v="4"/>
    <x v="0"/>
  </r>
  <r>
    <s v="Corn"/>
    <x v="6"/>
    <s v="Irrigated"/>
    <x v="26"/>
    <s v="percent of acres"/>
    <s v="No specific size"/>
    <x v="6"/>
    <s v="United States"/>
    <x v="24"/>
    <n v="19"/>
    <x v="4"/>
    <x v="0"/>
  </r>
  <r>
    <s v="Corn"/>
    <x v="6"/>
    <s v="Irrigated"/>
    <x v="26"/>
    <s v="percent of acres"/>
    <s v="No specific size"/>
    <x v="6"/>
    <s v="United States"/>
    <x v="25"/>
    <n v="14"/>
    <x v="5"/>
    <x v="0"/>
  </r>
  <r>
    <s v="Corn"/>
    <x v="6"/>
    <s v="Irrigated"/>
    <x v="26"/>
    <s v="percent of acres"/>
    <s v="No specific size"/>
    <x v="6"/>
    <s v="United States"/>
    <x v="26"/>
    <n v="14"/>
    <x v="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8C6D18-C731-4244-BF50-5A1401D625F2}" name="PivotTable2" cacheId="1" applyNumberFormats="0" applyBorderFormats="0" applyFontFormats="0" applyPatternFormats="0" applyAlignmentFormats="0" applyWidthHeightFormats="1" dataCaption="Values" updatedVersion="6" minRefreshableVersion="3" showDrill="0" showDataTips="0" rowGrandTotals="0" colGrandTotals="0" itemPrintTitles="1" mergeItem="1" createdVersion="6" indent="0" showHeaders="0" outline="1" outlineData="1" multipleFieldFilters="0">
  <location ref="A6:AB42"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27">
        <item x="12"/>
        <item x="13"/>
        <item x="14"/>
        <item x="3"/>
        <item x="4"/>
        <item x="5"/>
        <item x="6"/>
        <item x="25"/>
        <item x="22"/>
        <item x="23"/>
        <item x="24"/>
        <item x="7"/>
        <item x="15"/>
        <item x="16"/>
        <item x="17"/>
        <item x="8"/>
        <item x="9"/>
        <item x="10"/>
        <item x="26"/>
        <item x="0"/>
        <item x="1"/>
        <item x="18"/>
        <item x="19"/>
        <item x="2"/>
        <item x="11"/>
        <item x="20"/>
        <item x="21"/>
      </items>
    </pivotField>
    <pivotField showAll="0" defaultSubtotal="0"/>
    <pivotField showAll="0" defaultSubtotal="0"/>
    <pivotField showAll="0" defaultSubtotal="0">
      <items count="7">
        <item h="1" x="5"/>
        <item h="1" x="1"/>
        <item h="1" x="2"/>
        <item h="1" x="3"/>
        <item h="1" x="4"/>
        <item h="1" x="6"/>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6">
        <item x="5"/>
        <item x="4"/>
        <item x="3"/>
        <item x="2"/>
        <item x="1"/>
        <item x="0"/>
      </items>
    </pivotField>
    <pivotField showAll="0" defaultSubtotal="0"/>
  </pivotFields>
  <rowFields count="2">
    <field x="1"/>
    <field x="3"/>
  </rowFields>
  <rowItems count="34">
    <i>
      <x/>
    </i>
    <i r="1">
      <x v="19"/>
    </i>
    <i r="1">
      <x v="20"/>
    </i>
    <i r="1">
      <x v="23"/>
    </i>
    <i>
      <x v="1"/>
    </i>
    <i r="1">
      <x v="3"/>
    </i>
    <i r="1">
      <x v="4"/>
    </i>
    <i r="1">
      <x v="5"/>
    </i>
    <i r="1">
      <x v="6"/>
    </i>
    <i r="1">
      <x v="11"/>
    </i>
    <i r="1">
      <x v="15"/>
    </i>
    <i r="1">
      <x v="16"/>
    </i>
    <i r="1">
      <x v="17"/>
    </i>
    <i r="1">
      <x v="24"/>
    </i>
    <i>
      <x v="2"/>
    </i>
    <i r="1">
      <x/>
    </i>
    <i r="1">
      <x v="1"/>
    </i>
    <i r="1">
      <x v="2"/>
    </i>
    <i r="1">
      <x v="12"/>
    </i>
    <i r="1">
      <x v="13"/>
    </i>
    <i r="1">
      <x v="14"/>
    </i>
    <i r="1">
      <x v="21"/>
    </i>
    <i>
      <x v="3"/>
    </i>
    <i r="1">
      <x v="22"/>
    </i>
    <i>
      <x v="4"/>
    </i>
    <i r="1">
      <x v="25"/>
    </i>
    <i r="1">
      <x v="26"/>
    </i>
    <i>
      <x v="5"/>
    </i>
    <i r="1">
      <x v="8"/>
    </i>
    <i r="1">
      <x v="9"/>
    </i>
    <i r="1">
      <x v="10"/>
    </i>
    <i>
      <x v="6"/>
    </i>
    <i r="1">
      <x v="7"/>
    </i>
    <i r="1">
      <x v="18"/>
    </i>
  </rowItems>
  <colFields count="2">
    <field x="10"/>
    <field x="8"/>
  </colFields>
  <colItems count="27">
    <i>
      <x/>
      <x/>
    </i>
    <i r="1">
      <x v="1"/>
    </i>
    <i>
      <x v="1"/>
      <x v="2"/>
    </i>
    <i r="1">
      <x v="3"/>
    </i>
    <i r="1">
      <x v="4"/>
    </i>
    <i r="1">
      <x v="5"/>
    </i>
    <i r="1">
      <x v="6"/>
    </i>
    <i>
      <x v="2"/>
      <x v="7"/>
    </i>
    <i r="1">
      <x v="8"/>
    </i>
    <i r="1">
      <x v="9"/>
    </i>
    <i r="1">
      <x v="10"/>
    </i>
    <i r="1">
      <x v="11"/>
    </i>
    <i r="1">
      <x v="12"/>
    </i>
    <i>
      <x v="3"/>
      <x v="13"/>
    </i>
    <i r="1">
      <x v="14"/>
    </i>
    <i r="1">
      <x v="15"/>
    </i>
    <i r="1">
      <x v="16"/>
    </i>
    <i r="1">
      <x v="17"/>
    </i>
    <i>
      <x v="4"/>
      <x v="18"/>
    </i>
    <i r="1">
      <x v="19"/>
    </i>
    <i r="1">
      <x v="20"/>
    </i>
    <i r="1">
      <x v="21"/>
    </i>
    <i>
      <x v="5"/>
      <x v="22"/>
    </i>
    <i r="1">
      <x v="23"/>
    </i>
    <i r="1">
      <x v="24"/>
    </i>
    <i r="1">
      <x v="25"/>
    </i>
    <i r="1">
      <x v="26"/>
    </i>
  </colItems>
  <dataFields count="1">
    <dataField name="Sum of Value" fld="9" baseField="3" baseItem="20" numFmtId="4"/>
  </dataFields>
  <formats count="21">
    <format dxfId="20">
      <pivotArea outline="0" fieldPosition="0">
        <references count="1">
          <reference field="4294967294" count="1">
            <x v="0"/>
          </reference>
        </references>
      </pivotArea>
    </format>
    <format dxfId="19">
      <pivotArea collapsedLevelsAreSubtotals="1" fieldPosition="0">
        <references count="2">
          <reference field="1" count="1" selected="0">
            <x v="5"/>
          </reference>
          <reference field="3" count="1">
            <x v="8"/>
          </reference>
        </references>
      </pivotArea>
    </format>
    <format dxfId="18">
      <pivotArea dataOnly="0" labelOnly="1" fieldPosition="0">
        <references count="2">
          <reference field="1" count="1" selected="0">
            <x v="5"/>
          </reference>
          <reference field="3" count="1">
            <x v="8"/>
          </reference>
        </references>
      </pivotArea>
    </format>
    <format dxfId="17">
      <pivotArea collapsedLevelsAreSubtotals="1" fieldPosition="0">
        <references count="2">
          <reference field="1" count="1" selected="0">
            <x v="5"/>
          </reference>
          <reference field="3" count="1">
            <x v="10"/>
          </reference>
        </references>
      </pivotArea>
    </format>
    <format dxfId="16">
      <pivotArea dataOnly="0" labelOnly="1" fieldPosition="0">
        <references count="2">
          <reference field="1" count="1" selected="0">
            <x v="5"/>
          </reference>
          <reference field="3" count="1">
            <x v="10"/>
          </reference>
        </references>
      </pivotArea>
    </format>
    <format dxfId="15">
      <pivotArea collapsedLevelsAreSubtotals="1" fieldPosition="0">
        <references count="2">
          <reference field="1" count="1" selected="0">
            <x v="6"/>
          </reference>
          <reference field="3" count="1">
            <x v="7"/>
          </reference>
        </references>
      </pivotArea>
    </format>
    <format dxfId="14">
      <pivotArea dataOnly="0" labelOnly="1" fieldPosition="0">
        <references count="2">
          <reference field="1" count="1" selected="0">
            <x v="6"/>
          </reference>
          <reference field="3" count="1">
            <x v="7"/>
          </reference>
        </references>
      </pivotArea>
    </format>
    <format dxfId="13">
      <pivotArea collapsedLevelsAreSubtotals="1" fieldPosition="0">
        <references count="2">
          <reference field="1" count="1" selected="0">
            <x v="6"/>
          </reference>
          <reference field="3" count="1">
            <x v="18"/>
          </reference>
        </references>
      </pivotArea>
    </format>
    <format dxfId="12">
      <pivotArea dataOnly="0" labelOnly="1" fieldPosition="0">
        <references count="2">
          <reference field="1" count="1" selected="0">
            <x v="6"/>
          </reference>
          <reference field="3" count="1">
            <x v="18"/>
          </reference>
        </references>
      </pivotArea>
    </format>
    <format dxfId="11">
      <pivotArea outline="0" collapsedLevelsAreSubtotals="1" fieldPosition="0">
        <references count="2">
          <reference field="8" count="7" selected="0">
            <x v="0"/>
            <x v="1"/>
            <x v="2"/>
            <x v="3"/>
            <x v="4"/>
            <x v="5"/>
            <x v="6"/>
          </reference>
          <reference field="10" count="1" selected="0">
            <x v="1"/>
          </reference>
        </references>
      </pivotArea>
    </format>
    <format dxfId="10">
      <pivotArea dataOnly="0" labelOnly="1" fieldPosition="0">
        <references count="1">
          <reference field="10" count="1">
            <x v="1"/>
          </reference>
        </references>
      </pivotArea>
    </format>
    <format dxfId="9">
      <pivotArea dataOnly="0" labelOnly="1" fieldPosition="0">
        <references count="2">
          <reference field="8" count="7">
            <x v="0"/>
            <x v="1"/>
            <x v="2"/>
            <x v="3"/>
            <x v="4"/>
            <x v="5"/>
            <x v="6"/>
          </reference>
          <reference field="10" count="1" selected="0">
            <x v="1"/>
          </reference>
        </references>
      </pivotArea>
    </format>
    <format dxfId="8">
      <pivotArea outline="0" collapsedLevelsAreSubtotals="1" fieldPosition="0">
        <references count="2">
          <reference field="8" count="6" selected="0">
            <x v="7"/>
            <x v="8"/>
            <x v="9"/>
            <x v="10"/>
            <x v="11"/>
            <x v="12"/>
          </reference>
          <reference field="10" count="1" selected="0">
            <x v="2"/>
          </reference>
        </references>
      </pivotArea>
    </format>
    <format dxfId="7">
      <pivotArea dataOnly="0" labelOnly="1" fieldPosition="0">
        <references count="1">
          <reference field="10" count="1">
            <x v="2"/>
          </reference>
        </references>
      </pivotArea>
    </format>
    <format dxfId="6">
      <pivotArea dataOnly="0" labelOnly="1" fieldPosition="0">
        <references count="2">
          <reference field="8" count="6">
            <x v="7"/>
            <x v="8"/>
            <x v="9"/>
            <x v="10"/>
            <x v="11"/>
            <x v="12"/>
          </reference>
          <reference field="10" count="1" selected="0">
            <x v="2"/>
          </reference>
        </references>
      </pivotArea>
    </format>
    <format dxfId="5">
      <pivotArea outline="0" collapsedLevelsAreSubtotals="1" fieldPosition="0">
        <references count="2">
          <reference field="8" count="5" selected="0">
            <x v="13"/>
            <x v="14"/>
            <x v="15"/>
            <x v="16"/>
            <x v="17"/>
          </reference>
          <reference field="10" count="1" selected="0">
            <x v="3"/>
          </reference>
        </references>
      </pivotArea>
    </format>
    <format dxfId="4">
      <pivotArea dataOnly="0" labelOnly="1" fieldPosition="0">
        <references count="1">
          <reference field="10" count="1">
            <x v="3"/>
          </reference>
        </references>
      </pivotArea>
    </format>
    <format dxfId="3">
      <pivotArea dataOnly="0" labelOnly="1" fieldPosition="0">
        <references count="2">
          <reference field="8" count="5">
            <x v="13"/>
            <x v="14"/>
            <x v="15"/>
            <x v="16"/>
            <x v="17"/>
          </reference>
          <reference field="10" count="1" selected="0">
            <x v="3"/>
          </reference>
        </references>
      </pivotArea>
    </format>
    <format dxfId="2">
      <pivotArea outline="0" collapsedLevelsAreSubtotals="1" fieldPosition="0">
        <references count="2">
          <reference field="8" count="4" selected="0">
            <x v="18"/>
            <x v="19"/>
            <x v="20"/>
            <x v="21"/>
          </reference>
          <reference field="10" count="1" selected="0">
            <x v="4"/>
          </reference>
        </references>
      </pivotArea>
    </format>
    <format dxfId="1">
      <pivotArea dataOnly="0" labelOnly="1" fieldPosition="0">
        <references count="1">
          <reference field="10" count="1">
            <x v="4"/>
          </reference>
        </references>
      </pivotArea>
    </format>
    <format dxfId="0">
      <pivotArea dataOnly="0" labelOnly="1" fieldPosition="0">
        <references count="2">
          <reference field="8" count="4">
            <x v="18"/>
            <x v="19"/>
            <x v="20"/>
            <x v="21"/>
          </reference>
          <reference field="10" count="1" selected="0">
            <x v="4"/>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5BABF15-23F8-4C40-A4AA-ECEB2B75EE9B}" name="PivotTable1" cacheId="1" applyNumberFormats="0" applyBorderFormats="0" applyFontFormats="0" applyPatternFormats="0" applyAlignmentFormats="0" applyWidthHeightFormats="1" dataCaption="Values" updatedVersion="6" minRefreshableVersion="3" showDrill="0" showDataTips="0" rowGrandTotals="0" colGrandTotals="0" itemPrintTitles="1" createdVersion="6" indent="0" showHeaders="0" outline="1" outlineData="1" multipleFieldFilters="0">
  <location ref="A46:A48" firstHeaderRow="0" firstDataRow="0" firstDataCol="1"/>
  <pivotFields count="12">
    <pivotField showAll="0"/>
    <pivotField showAll="0"/>
    <pivotField showAll="0"/>
    <pivotField showAll="0"/>
    <pivotField showAll="0"/>
    <pivotField showAll="0"/>
    <pivotField showAll="0">
      <items count="8">
        <item h="1" x="5"/>
        <item h="1" x="1"/>
        <item h="1" x="2"/>
        <item h="1" x="3"/>
        <item h="1" x="4"/>
        <item h="1" x="6"/>
        <item x="0"/>
        <item t="default"/>
      </items>
    </pivotField>
    <pivotField showAll="0"/>
    <pivotField showAll="0"/>
    <pivotField showAll="0"/>
    <pivotField showAll="0"/>
    <pivotField axis="axisRow" showAll="0">
      <items count="4">
        <item x="0"/>
        <item x="1"/>
        <item x="2"/>
        <item t="default"/>
      </items>
    </pivotField>
  </pivotFields>
  <rowFields count="1">
    <field x="11"/>
  </rowFields>
  <rowItems count="3">
    <i>
      <x/>
    </i>
    <i>
      <x v="1"/>
    </i>
    <i>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E6EA682A-0A04-4031-8EE4-5DE0EEC92825}" sourceName="Region">
  <pivotTables>
    <pivotTable tabId="20" name="PivotTable2"/>
    <pivotTable tabId="20" name="PivotTable1"/>
  </pivotTables>
  <data>
    <tabular pivotCacheId="602916608" sortOrder="descending">
      <items count="7">
        <i x="0" s="1"/>
        <i x="6"/>
        <i x="4"/>
        <i x="3"/>
        <i x="2"/>
        <i x="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ACBAB5E-3DB4-4B90-9B16-CB8223278237}" cache="Slicer_Region" caption="Region" columnCount="7" showCaption="0" style="SlicerStyleDark5" lockedPosition="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8"/>
  <sheetViews>
    <sheetView tabSelected="1" topLeftCell="B41" zoomScale="85" workbookViewId="0">
      <selection activeCell="H52" sqref="H52"/>
    </sheetView>
  </sheetViews>
  <sheetFormatPr defaultColWidth="8.77734375" defaultRowHeight="13.2" x14ac:dyDescent="0.25"/>
  <cols>
    <col min="1" max="1" width="29.77734375" customWidth="1"/>
    <col min="2" max="2" width="13.109375" bestFit="1" customWidth="1"/>
    <col min="3" max="3" width="16.6640625" customWidth="1"/>
    <col min="4" max="4" width="18.33203125" bestFit="1" customWidth="1"/>
    <col min="5" max="5" width="18.33203125" customWidth="1"/>
    <col min="6" max="6" width="15.33203125" bestFit="1" customWidth="1"/>
    <col min="7" max="7" width="15.44140625" bestFit="1" customWidth="1"/>
    <col min="8" max="8" width="9.33203125" bestFit="1" customWidth="1"/>
    <col min="9" max="9" width="11.33203125" bestFit="1" customWidth="1"/>
    <col min="10" max="10" width="12.77734375" bestFit="1" customWidth="1"/>
    <col min="11" max="11" width="11.33203125" customWidth="1"/>
    <col min="12" max="12" width="9.44140625" customWidth="1"/>
    <col min="13" max="14" width="6.77734375" customWidth="1"/>
    <col min="15" max="15" width="9.44140625" customWidth="1"/>
    <col min="16" max="16" width="11.77734375" customWidth="1"/>
    <col min="17" max="17" width="15.109375" bestFit="1" customWidth="1"/>
    <col min="18" max="19" width="15.109375" customWidth="1"/>
    <col min="20" max="20" width="13.77734375" customWidth="1"/>
    <col min="21" max="21" width="18.109375" bestFit="1" customWidth="1"/>
    <col min="22" max="22" width="14.6640625" bestFit="1" customWidth="1"/>
    <col min="23" max="23" width="15.44140625" bestFit="1" customWidth="1"/>
  </cols>
  <sheetData>
    <row r="1" spans="1:14" ht="17.399999999999999" x14ac:dyDescent="0.3">
      <c r="A1" s="78" t="s">
        <v>413</v>
      </c>
      <c r="B1" s="79"/>
      <c r="C1" s="79"/>
      <c r="D1" s="79"/>
      <c r="E1" s="79"/>
      <c r="F1" s="79"/>
      <c r="G1" s="79"/>
      <c r="H1" s="79"/>
      <c r="I1" s="79"/>
      <c r="J1" s="79"/>
      <c r="K1" s="79"/>
      <c r="L1" s="79"/>
      <c r="M1" s="79"/>
      <c r="N1" s="79"/>
    </row>
    <row r="2" spans="1:14" ht="17.399999999999999" x14ac:dyDescent="0.3">
      <c r="A2" s="78" t="s">
        <v>33</v>
      </c>
      <c r="B2" s="79"/>
      <c r="C2" s="79"/>
      <c r="D2" s="79"/>
      <c r="E2" s="79"/>
      <c r="F2" s="79"/>
      <c r="G2" s="79"/>
      <c r="H2" s="79"/>
      <c r="I2" s="79"/>
      <c r="J2" s="79"/>
      <c r="K2" s="79"/>
      <c r="L2" s="79"/>
      <c r="M2" s="79"/>
      <c r="N2" s="79"/>
    </row>
    <row r="3" spans="1:14" ht="17.399999999999999" x14ac:dyDescent="0.3">
      <c r="A3" s="78" t="s">
        <v>34</v>
      </c>
      <c r="B3" s="79"/>
      <c r="C3" s="79"/>
      <c r="D3" s="79"/>
      <c r="E3" s="79"/>
      <c r="F3" s="79"/>
      <c r="G3" s="79"/>
      <c r="H3" s="79"/>
      <c r="I3" s="79"/>
      <c r="J3" s="79"/>
      <c r="K3" s="79"/>
      <c r="L3" s="79"/>
      <c r="M3" s="79"/>
      <c r="N3" s="79"/>
    </row>
    <row r="4" spans="1:14" ht="17.399999999999999" x14ac:dyDescent="0.3">
      <c r="A4" s="78" t="s">
        <v>35</v>
      </c>
      <c r="B4" s="79"/>
      <c r="C4" s="79"/>
      <c r="D4" s="79"/>
      <c r="E4" s="79"/>
      <c r="F4" s="79"/>
      <c r="G4" s="79"/>
      <c r="H4" s="79"/>
      <c r="I4" s="79"/>
      <c r="J4" s="79"/>
      <c r="K4" s="79"/>
      <c r="L4" s="79"/>
      <c r="M4" s="79"/>
      <c r="N4" s="79"/>
    </row>
    <row r="5" spans="1:14" ht="17.399999999999999" x14ac:dyDescent="0.3">
      <c r="A5" s="78" t="s">
        <v>36</v>
      </c>
      <c r="B5" s="79"/>
      <c r="C5" s="79"/>
      <c r="D5" s="79"/>
      <c r="E5" s="79"/>
      <c r="F5" s="79"/>
      <c r="G5" s="79"/>
      <c r="H5" s="79"/>
      <c r="I5" s="79"/>
      <c r="J5" s="79"/>
      <c r="K5" s="79"/>
      <c r="L5" s="79"/>
      <c r="M5" s="79"/>
      <c r="N5" s="79"/>
    </row>
    <row r="6" spans="1:14" ht="17.399999999999999" x14ac:dyDescent="0.3">
      <c r="A6" s="78" t="s">
        <v>166</v>
      </c>
      <c r="B6" s="79"/>
      <c r="C6" s="79"/>
      <c r="D6" s="79"/>
      <c r="E6" s="79"/>
      <c r="F6" s="79"/>
      <c r="G6" s="79"/>
      <c r="H6" s="79"/>
      <c r="I6" s="79"/>
      <c r="J6" s="79"/>
      <c r="K6" s="79"/>
      <c r="L6" s="79"/>
      <c r="M6" s="79"/>
      <c r="N6" s="79"/>
    </row>
    <row r="7" spans="1:14" ht="17.399999999999999" x14ac:dyDescent="0.3">
      <c r="A7" s="78" t="s">
        <v>39</v>
      </c>
      <c r="B7" s="79"/>
      <c r="C7" s="79"/>
      <c r="D7" s="79"/>
      <c r="E7" s="79"/>
      <c r="F7" s="79"/>
      <c r="G7" s="79"/>
      <c r="H7" s="79"/>
      <c r="I7" s="79"/>
      <c r="J7" s="79"/>
      <c r="K7" s="79"/>
      <c r="L7" s="79"/>
      <c r="M7" s="79"/>
      <c r="N7" s="79"/>
    </row>
    <row r="8" spans="1:14" ht="17.399999999999999" x14ac:dyDescent="0.3">
      <c r="A8" s="78" t="s">
        <v>37</v>
      </c>
      <c r="B8" s="79"/>
      <c r="C8" s="79"/>
      <c r="D8" s="79"/>
      <c r="E8" s="79"/>
      <c r="F8" s="79"/>
      <c r="G8" s="79"/>
      <c r="H8" s="79"/>
      <c r="I8" s="79"/>
      <c r="J8" s="79"/>
      <c r="K8" s="79"/>
      <c r="L8" s="79"/>
      <c r="M8" s="79"/>
      <c r="N8" s="79"/>
    </row>
    <row r="9" spans="1:14" ht="17.399999999999999" x14ac:dyDescent="0.3">
      <c r="A9" s="78" t="s">
        <v>38</v>
      </c>
      <c r="B9" s="79"/>
      <c r="C9" s="79"/>
      <c r="D9" s="79"/>
      <c r="E9" s="79"/>
      <c r="F9" s="79"/>
      <c r="G9" s="79"/>
      <c r="H9" s="79"/>
      <c r="I9" s="79"/>
      <c r="J9" s="79"/>
      <c r="K9" s="79"/>
      <c r="L9" s="79"/>
      <c r="M9" s="79"/>
      <c r="N9" s="79"/>
    </row>
    <row r="10" spans="1:14" ht="17.399999999999999" x14ac:dyDescent="0.3">
      <c r="A10" s="78" t="s">
        <v>409</v>
      </c>
      <c r="B10" s="79"/>
      <c r="C10" s="79"/>
      <c r="D10" s="79"/>
      <c r="E10" s="79"/>
      <c r="F10" s="79"/>
      <c r="G10" s="79"/>
      <c r="H10" s="79"/>
      <c r="I10" s="79"/>
      <c r="J10" s="79"/>
      <c r="K10" s="79"/>
      <c r="L10" s="79"/>
      <c r="M10" s="79"/>
      <c r="N10" s="79"/>
    </row>
    <row r="11" spans="1:14" ht="17.399999999999999" x14ac:dyDescent="0.3">
      <c r="A11" s="78" t="s">
        <v>410</v>
      </c>
      <c r="B11" s="79"/>
      <c r="C11" s="79"/>
      <c r="D11" s="79"/>
      <c r="E11" s="79"/>
      <c r="F11" s="79"/>
      <c r="G11" s="79"/>
      <c r="H11" s="79"/>
      <c r="I11" s="79"/>
      <c r="J11" s="79"/>
      <c r="K11" s="79"/>
      <c r="L11" s="79"/>
      <c r="M11" s="79"/>
      <c r="N11" s="79"/>
    </row>
    <row r="12" spans="1:14" ht="17.399999999999999" x14ac:dyDescent="0.3">
      <c r="A12" s="78" t="s">
        <v>411</v>
      </c>
      <c r="B12" s="79"/>
      <c r="C12" s="79"/>
      <c r="D12" s="79"/>
      <c r="E12" s="79"/>
      <c r="F12" s="79"/>
      <c r="G12" s="79"/>
      <c r="H12" s="79"/>
      <c r="I12" s="79"/>
      <c r="J12" s="79"/>
      <c r="K12" s="79"/>
      <c r="L12" s="79"/>
      <c r="M12" s="79"/>
      <c r="N12" s="79"/>
    </row>
    <row r="13" spans="1:14" ht="17.399999999999999" x14ac:dyDescent="0.3">
      <c r="A13" s="78" t="s">
        <v>412</v>
      </c>
      <c r="B13" s="79"/>
      <c r="C13" s="79"/>
      <c r="D13" s="79"/>
      <c r="E13" s="79"/>
      <c r="F13" s="79"/>
      <c r="G13" s="79"/>
      <c r="H13" s="79"/>
      <c r="I13" s="79"/>
      <c r="J13" s="79"/>
      <c r="K13" s="79"/>
      <c r="L13" s="79"/>
      <c r="M13" s="79"/>
      <c r="N13" s="79"/>
    </row>
    <row r="15" spans="1:14" x14ac:dyDescent="0.25">
      <c r="A15" t="s">
        <v>19</v>
      </c>
      <c r="G15" t="s">
        <v>12</v>
      </c>
    </row>
    <row r="16" spans="1:14" x14ac:dyDescent="0.25">
      <c r="A16" t="s">
        <v>13</v>
      </c>
      <c r="B16" t="s">
        <v>14</v>
      </c>
      <c r="C16" t="s">
        <v>77</v>
      </c>
      <c r="D16" t="s">
        <v>15</v>
      </c>
      <c r="E16" t="s">
        <v>78</v>
      </c>
      <c r="G16" t="s">
        <v>79</v>
      </c>
      <c r="I16" t="s">
        <v>16</v>
      </c>
      <c r="K16" t="s">
        <v>17</v>
      </c>
    </row>
    <row r="17" spans="1:13" x14ac:dyDescent="0.25">
      <c r="A17" t="s">
        <v>18</v>
      </c>
      <c r="B17">
        <v>880</v>
      </c>
      <c r="C17">
        <v>19.399999999999999</v>
      </c>
      <c r="D17" s="57">
        <v>0.17</v>
      </c>
      <c r="E17" s="72">
        <v>0.14299999999999999</v>
      </c>
      <c r="G17">
        <v>13.8</v>
      </c>
      <c r="I17">
        <v>2.7</v>
      </c>
      <c r="K17">
        <f>G17+I17</f>
        <v>16.5</v>
      </c>
    </row>
    <row r="18" spans="1:13" x14ac:dyDescent="0.25">
      <c r="A18" t="s">
        <v>62</v>
      </c>
      <c r="B18">
        <v>1500</v>
      </c>
      <c r="C18">
        <v>53.5</v>
      </c>
      <c r="D18" s="57">
        <v>0.17</v>
      </c>
      <c r="E18" s="72">
        <v>6.7000000000000004E-2</v>
      </c>
      <c r="G18">
        <v>17.600000000000001</v>
      </c>
      <c r="I18">
        <v>3.5</v>
      </c>
      <c r="K18">
        <f>G18+I18</f>
        <v>21.1</v>
      </c>
    </row>
    <row r="19" spans="1:13" x14ac:dyDescent="0.25">
      <c r="A19" t="s">
        <v>20</v>
      </c>
      <c r="B19">
        <v>40</v>
      </c>
      <c r="C19">
        <v>3.1</v>
      </c>
      <c r="D19" s="57">
        <v>0.2</v>
      </c>
      <c r="E19" s="72">
        <v>0.2</v>
      </c>
      <c r="G19">
        <v>2.2999999999999998</v>
      </c>
      <c r="I19">
        <v>0.7</v>
      </c>
      <c r="K19">
        <f>G19+I19</f>
        <v>3</v>
      </c>
    </row>
    <row r="20" spans="1:13" x14ac:dyDescent="0.25">
      <c r="A20" t="s">
        <v>21</v>
      </c>
      <c r="B20">
        <v>110</v>
      </c>
      <c r="C20">
        <v>5.7</v>
      </c>
      <c r="D20" s="57">
        <v>0.17</v>
      </c>
      <c r="E20" s="72">
        <v>0.17</v>
      </c>
      <c r="G20">
        <v>4.5999999999999996</v>
      </c>
      <c r="I20">
        <v>1.1000000000000001</v>
      </c>
      <c r="K20">
        <f>G20+I20</f>
        <v>5.6999999999999993</v>
      </c>
    </row>
    <row r="21" spans="1:13" x14ac:dyDescent="0.25">
      <c r="D21" s="57"/>
    </row>
    <row r="23" spans="1:13" x14ac:dyDescent="0.25">
      <c r="A23" t="s">
        <v>29</v>
      </c>
    </row>
    <row r="24" spans="1:13" x14ac:dyDescent="0.25">
      <c r="A24" t="s">
        <v>30</v>
      </c>
    </row>
    <row r="25" spans="1:13" x14ac:dyDescent="0.25">
      <c r="A25" t="s">
        <v>31</v>
      </c>
    </row>
    <row r="26" spans="1:13" x14ac:dyDescent="0.25">
      <c r="F26" s="3" t="s">
        <v>422</v>
      </c>
    </row>
    <row r="27" spans="1:13" x14ac:dyDescent="0.25">
      <c r="I27" t="s">
        <v>22</v>
      </c>
    </row>
    <row r="28" spans="1:13" ht="15.6" x14ac:dyDescent="0.3">
      <c r="A28" s="50" t="s">
        <v>32</v>
      </c>
      <c r="B28" s="50"/>
      <c r="C28" s="50" t="s">
        <v>77</v>
      </c>
      <c r="D28" s="50" t="s">
        <v>78</v>
      </c>
      <c r="E28" s="50" t="s">
        <v>79</v>
      </c>
      <c r="F28" s="81" t="s">
        <v>89</v>
      </c>
      <c r="G28" s="81" t="s">
        <v>58</v>
      </c>
      <c r="H28" s="81" t="s">
        <v>104</v>
      </c>
      <c r="I28" s="50" t="s">
        <v>146</v>
      </c>
      <c r="J28" s="50" t="s">
        <v>147</v>
      </c>
      <c r="K28" s="50" t="s">
        <v>148</v>
      </c>
      <c r="L28" s="50" t="s">
        <v>149</v>
      </c>
      <c r="M28" s="50" t="s">
        <v>150</v>
      </c>
    </row>
    <row r="29" spans="1:13" ht="15.6" x14ac:dyDescent="0.3">
      <c r="A29" s="52" t="s">
        <v>61</v>
      </c>
      <c r="B29" s="87">
        <v>1</v>
      </c>
      <c r="C29" s="50">
        <v>19.399999999999999</v>
      </c>
      <c r="D29" s="53">
        <v>0.14299999999999999</v>
      </c>
      <c r="E29" s="50">
        <v>13.8</v>
      </c>
      <c r="F29" s="54">
        <f>(($D29*$C29)-((0.85*$C29)*0.55))/($B$49-0.55)</f>
        <v>13.73020719738277</v>
      </c>
      <c r="G29" s="54">
        <f>((C29*D29)-((0.85*C29)*0.55))/(B50-0.55)</f>
        <v>13.685434782608693</v>
      </c>
      <c r="H29" s="54">
        <f>(($D$29*$C$29)-((0.85*$C$29)*0.55))/($B$51-0.55)</f>
        <v>13.394255319148936</v>
      </c>
      <c r="I29" s="54">
        <f>(($D$29*$C$29)-((0.85*$C$29)*0.55))/(($B$51+0.01)-0.55)</f>
        <v>13.685434782608693</v>
      </c>
      <c r="J29" s="54">
        <f>(($D$29*$C$29)-((0.85*$C$29)*0.55))/(($B$51+0.02)-0.55)</f>
        <v>13.989555555555555</v>
      </c>
      <c r="K29" s="54">
        <f>(($D$29*$C$29)-((0.85*$C$29)*0.55))/(($B$51+0.03)-0.55)</f>
        <v>14.307499999999999</v>
      </c>
      <c r="L29" s="54">
        <f>(($D$29*$C$29)-((0.85*$C$29)*0.55))/(($B$51+0.04)-0.55)</f>
        <v>14.640232558139534</v>
      </c>
      <c r="M29" s="54">
        <f>(($D$29*$C$29)-((0.85*$C$29)*0.55))/(($B$51+0.05)-0.55)</f>
        <v>14.988809523809522</v>
      </c>
    </row>
    <row r="30" spans="1:13" ht="15.6" x14ac:dyDescent="0.3">
      <c r="A30" s="52" t="s">
        <v>62</v>
      </c>
      <c r="B30" s="87">
        <v>2</v>
      </c>
      <c r="C30" s="50">
        <v>53.5</v>
      </c>
      <c r="D30" s="53">
        <v>6.7000000000000004E-2</v>
      </c>
      <c r="E30" s="50">
        <v>17.600000000000001</v>
      </c>
      <c r="F30" s="54">
        <f>(($D30*$C30)-((0.394*$C30)*0.55))/($B$49-0.55)</f>
        <v>17.467720828789531</v>
      </c>
      <c r="G30" s="54">
        <f>(($D30*$C30)-((0.394*$C30)*0.55))/(B50-0.55)</f>
        <v>17.410760869565216</v>
      </c>
      <c r="H30" s="54">
        <f>(($D$30*$C$30)-((0.394*$C$30)*0.55))/($B$51-0.55)</f>
        <v>17.04031914893617</v>
      </c>
      <c r="I30" s="54">
        <f>(($D$30*$C$30)-((0.394*$C$30)*0.55))/(($B$51+0.01)-0.55)</f>
        <v>17.410760869565216</v>
      </c>
      <c r="J30" s="54">
        <f>(($D$30*$C$30)-((0.394*$C$30)*0.55))/(($B$51+0.02)-0.55)</f>
        <v>17.797666666666665</v>
      </c>
      <c r="K30" s="54">
        <f>(($D$30*$C$30)-((0.394*$C$30)*0.55))/(($B$51+0.03)-0.55)</f>
        <v>18.202159090909088</v>
      </c>
      <c r="L30" s="54">
        <f>(($D$30*$C$30)-((0.394*$C$30)*0.55))/(($B$51+0.04)-0.55)</f>
        <v>18.62546511627907</v>
      </c>
      <c r="M30" s="54">
        <f>(($D$30*$C$30)-((0.394*$C$30)*0.55))/(($B$51+0.05)-0.55)</f>
        <v>19.068928571428572</v>
      </c>
    </row>
    <row r="31" spans="1:13" ht="15.6" x14ac:dyDescent="0.3">
      <c r="A31" s="52" t="s">
        <v>75</v>
      </c>
      <c r="B31" s="87">
        <v>3</v>
      </c>
      <c r="C31" s="50">
        <v>3.1</v>
      </c>
      <c r="D31" s="53">
        <v>0.2</v>
      </c>
      <c r="E31" s="50">
        <v>2.2999999999999998</v>
      </c>
      <c r="F31" s="54">
        <f>(($D31*$C31)-((0.975*$C31)*0.55))/($B$49-0.55)</f>
        <v>2.2734460196292257</v>
      </c>
      <c r="G31" s="54">
        <f>(($D31*$C31)-((0.975*$C31)*0.55))/(B50-0.55)</f>
        <v>2.2660326086956517</v>
      </c>
      <c r="H31" s="54">
        <f>(($D$31*$C$31)-((0.975*$C$31)*0.55))/($B$51-0.55)</f>
        <v>2.21781914893617</v>
      </c>
      <c r="I31" s="54">
        <f>(($D$31*$C$31)-((0.975*$C$31)*0.55))/(($B$51+0.01)-0.55)</f>
        <v>2.2660326086956517</v>
      </c>
      <c r="J31" s="54">
        <f>(($D$31*$C$31)-((0.975*$C$31)*0.55))/(($B$51+0.02)-0.55)</f>
        <v>2.3163888888888886</v>
      </c>
      <c r="K31" s="54">
        <f>(($D$31*$C$31)-((0.975*$C$31)*0.55))/(($B$51+0.03)-0.55)</f>
        <v>2.3690340909090906</v>
      </c>
      <c r="L31" s="54">
        <f>(($D$31*$C$31)-((0.975*$C$31)*0.55))/(($B$51+0.04)-0.55)</f>
        <v>2.4241279069767439</v>
      </c>
      <c r="M31" s="54">
        <f>(($D$31*$C$31)-((0.975*$C$31)*0.55))/(($B$51+0.05)-0.55)</f>
        <v>2.481845238095238</v>
      </c>
    </row>
    <row r="32" spans="1:13" ht="15.6" x14ac:dyDescent="0.3">
      <c r="A32" s="52" t="s">
        <v>111</v>
      </c>
      <c r="B32" s="87">
        <v>4</v>
      </c>
      <c r="C32" s="50">
        <v>5.7</v>
      </c>
      <c r="D32" s="53">
        <v>0.17</v>
      </c>
      <c r="E32" s="50">
        <v>4.5999999999999996</v>
      </c>
      <c r="F32" s="54">
        <f>(($D32*$C32)-((0.978*$C32)*0.55))/($B$49-0.55)</f>
        <v>4.5736750272628139</v>
      </c>
      <c r="G32" s="54">
        <f>(($D32*$C32)-((0.978*$C32)*0.55))/(B50-0.55)</f>
        <v>4.5587608695652166</v>
      </c>
      <c r="H32" s="54">
        <f>(($D$32*$C$32)-((0.978*$C$32)*0.55))/($B$51-0.55)</f>
        <v>4.4617659574468087</v>
      </c>
      <c r="I32" s="54">
        <f>(($D$32*$C$32)-((0.978*$C$32)*0.55))/(($B$51+0.01)-0.55)</f>
        <v>4.5587608695652166</v>
      </c>
      <c r="J32" s="54">
        <f>(($D$32*$C$32)-((0.978*$C$32)*0.55))/(($B$51+0.02)-0.55)</f>
        <v>4.6600666666666664</v>
      </c>
      <c r="K32" s="54">
        <f>(($D$32*$C$32)-((0.978*$C$32)*0.55))/(($B$51+0.03)-0.55)</f>
        <v>4.7659772727272722</v>
      </c>
      <c r="L32" s="54">
        <f>(($D$32*$C$32)-((0.978*$C$32)*0.55))/(($B$51+0.04)-0.55)</f>
        <v>4.8768139534883721</v>
      </c>
      <c r="M32" s="54">
        <f>(($D$32*$C$32)-((0.978*$C$32)*0.55))/(($B$51+0.05)-0.55)</f>
        <v>4.9929285714285712</v>
      </c>
    </row>
    <row r="35" spans="1:22" ht="17.399999999999999" x14ac:dyDescent="0.3">
      <c r="A35" s="84" t="s">
        <v>408</v>
      </c>
      <c r="B35" s="85"/>
      <c r="C35" s="85"/>
      <c r="D35" s="85"/>
      <c r="E35" s="85"/>
      <c r="F35" s="85"/>
      <c r="G35" s="85"/>
      <c r="H35" s="85"/>
      <c r="I35" s="77"/>
      <c r="J35" s="77"/>
      <c r="K35" s="77"/>
      <c r="L35" s="77"/>
      <c r="M35" s="77"/>
      <c r="N35" s="77"/>
      <c r="O35" s="77"/>
      <c r="P35" s="77"/>
      <c r="Q35" s="77"/>
      <c r="R35" s="77"/>
    </row>
    <row r="36" spans="1:22" s="65" customFormat="1" x14ac:dyDescent="0.25"/>
    <row r="37" spans="1:22" ht="15.6" x14ac:dyDescent="0.3">
      <c r="A37" s="29" t="s">
        <v>76</v>
      </c>
      <c r="B37" s="34">
        <v>1</v>
      </c>
      <c r="C37" s="44" t="str">
        <f>CHOOSE(B37,A29,A30,A31,A32)</f>
        <v>Beef Finish</v>
      </c>
      <c r="E37" s="3" t="s">
        <v>172</v>
      </c>
      <c r="G37" s="3" t="s">
        <v>170</v>
      </c>
    </row>
    <row r="38" spans="1:22" x14ac:dyDescent="0.25">
      <c r="A38" s="30" t="s">
        <v>40</v>
      </c>
      <c r="B38">
        <f>CHOOSE(B37,C29,C30,C31,C32)</f>
        <v>19.399999999999999</v>
      </c>
      <c r="C38" t="s">
        <v>41</v>
      </c>
      <c r="D38" s="3" t="s">
        <v>172</v>
      </c>
      <c r="E38">
        <f>(G38/2000)</f>
        <v>0.22</v>
      </c>
      <c r="F38" t="s">
        <v>43</v>
      </c>
      <c r="G38" s="70">
        <v>440</v>
      </c>
      <c r="H38" s="3" t="s">
        <v>171</v>
      </c>
    </row>
    <row r="39" spans="1:22" x14ac:dyDescent="0.25">
      <c r="A39" s="30" t="s">
        <v>44</v>
      </c>
      <c r="B39" s="45">
        <f>CHOOSE(B37,D29,D30,D31,D32)</f>
        <v>0.14299999999999999</v>
      </c>
      <c r="D39" s="3" t="s">
        <v>169</v>
      </c>
      <c r="E39" s="33">
        <v>0.49</v>
      </c>
    </row>
    <row r="40" spans="1:22" x14ac:dyDescent="0.25">
      <c r="A40" s="30"/>
      <c r="B40" s="2"/>
      <c r="G40" s="76" t="s">
        <v>414</v>
      </c>
      <c r="H40" s="77"/>
      <c r="I40" s="77"/>
      <c r="J40" s="77"/>
      <c r="K40" s="77"/>
      <c r="L40" s="77"/>
    </row>
    <row r="41" spans="1:22" x14ac:dyDescent="0.25">
      <c r="A41" s="30" t="s">
        <v>46</v>
      </c>
      <c r="B41" s="46">
        <f>B38*B39</f>
        <v>2.7741999999999996</v>
      </c>
      <c r="C41" t="s">
        <v>47</v>
      </c>
    </row>
    <row r="42" spans="1:22" x14ac:dyDescent="0.25">
      <c r="A42" s="30"/>
      <c r="B42" s="31"/>
    </row>
    <row r="45" spans="1:22" ht="13.8" thickBot="1" x14ac:dyDescent="0.3">
      <c r="B45" s="76" t="s">
        <v>27</v>
      </c>
      <c r="C45" s="77"/>
      <c r="D45" s="77"/>
      <c r="E45" s="77"/>
      <c r="F45" s="77"/>
      <c r="G45" s="77"/>
      <c r="H45" s="77"/>
      <c r="I45" s="77"/>
      <c r="J45" s="77"/>
    </row>
    <row r="46" spans="1:22" x14ac:dyDescent="0.25">
      <c r="A46" s="13"/>
      <c r="B46" s="35"/>
      <c r="C46" s="35"/>
      <c r="D46" s="35"/>
      <c r="E46" s="35"/>
      <c r="F46" s="35"/>
      <c r="G46" s="35"/>
      <c r="H46" s="20"/>
      <c r="I46" s="20"/>
      <c r="J46" s="35"/>
      <c r="K46" s="35"/>
      <c r="L46" s="35"/>
      <c r="M46" s="204" t="s">
        <v>49</v>
      </c>
      <c r="N46" s="205"/>
      <c r="O46" s="205"/>
      <c r="P46" s="20"/>
      <c r="Q46" s="35"/>
      <c r="R46" s="36"/>
    </row>
    <row r="47" spans="1:22" x14ac:dyDescent="0.25">
      <c r="A47" s="14"/>
      <c r="B47" s="36"/>
      <c r="C47" s="36"/>
      <c r="D47" s="36" t="s">
        <v>105</v>
      </c>
      <c r="E47" s="36" t="s">
        <v>48</v>
      </c>
      <c r="F47" s="36" t="s">
        <v>48</v>
      </c>
      <c r="G47" s="36"/>
      <c r="H47" s="21" t="s">
        <v>64</v>
      </c>
      <c r="I47" s="21" t="s">
        <v>108</v>
      </c>
      <c r="J47" s="36" t="s">
        <v>66</v>
      </c>
      <c r="K47" s="80" t="s">
        <v>415</v>
      </c>
      <c r="L47" s="36" t="s">
        <v>71</v>
      </c>
      <c r="M47" s="80" t="s">
        <v>416</v>
      </c>
      <c r="N47" s="36"/>
      <c r="O47" s="21" t="s">
        <v>113</v>
      </c>
      <c r="P47" s="21" t="s">
        <v>50</v>
      </c>
      <c r="Q47" s="36" t="s">
        <v>74</v>
      </c>
      <c r="R47" s="36"/>
      <c r="S47" s="4"/>
      <c r="T47" s="4"/>
      <c r="U47" s="4"/>
      <c r="V47" s="4"/>
    </row>
    <row r="48" spans="1:22" x14ac:dyDescent="0.25">
      <c r="A48" s="12"/>
      <c r="B48" s="37" t="s">
        <v>51</v>
      </c>
      <c r="C48" s="37" t="s">
        <v>63</v>
      </c>
      <c r="D48" s="37" t="s">
        <v>106</v>
      </c>
      <c r="E48" s="37" t="s">
        <v>52</v>
      </c>
      <c r="F48" s="37" t="s">
        <v>53</v>
      </c>
      <c r="G48" s="37" t="s">
        <v>54</v>
      </c>
      <c r="H48" s="22" t="s">
        <v>188</v>
      </c>
      <c r="I48" s="22" t="s">
        <v>109</v>
      </c>
      <c r="J48" s="37" t="s">
        <v>68</v>
      </c>
      <c r="K48" s="38" t="s">
        <v>55</v>
      </c>
      <c r="L48" s="38" t="s">
        <v>72</v>
      </c>
      <c r="M48" s="38" t="s">
        <v>55</v>
      </c>
      <c r="N48" s="38" t="s">
        <v>43</v>
      </c>
      <c r="O48" s="22" t="s">
        <v>114</v>
      </c>
      <c r="P48" s="22" t="s">
        <v>115</v>
      </c>
      <c r="Q48" s="37" t="s">
        <v>113</v>
      </c>
      <c r="R48" s="36"/>
      <c r="S48" s="5"/>
      <c r="T48" s="5"/>
      <c r="U48" s="5"/>
    </row>
    <row r="49" spans="1:22" x14ac:dyDescent="0.25">
      <c r="A49" s="15" t="s">
        <v>174</v>
      </c>
      <c r="B49" s="68">
        <v>9.1499999999999998E-2</v>
      </c>
      <c r="C49" s="69">
        <v>147</v>
      </c>
      <c r="D49" s="82">
        <f>CHOOSE($B$37,$F$29,$F$30,$F$31,$F$32)</f>
        <v>13.73020719738277</v>
      </c>
      <c r="E49" s="11">
        <f>(B49*D49)</f>
        <v>1.2563139585605234</v>
      </c>
      <c r="F49" s="11">
        <f>B$41-E49</f>
        <v>1.5178860414394761</v>
      </c>
      <c r="G49" s="11">
        <f>F49/E$39</f>
        <v>3.0977266151826046</v>
      </c>
      <c r="H49" s="71">
        <v>30</v>
      </c>
      <c r="I49" s="71">
        <v>2.67</v>
      </c>
      <c r="J49" s="11">
        <f>H49/I49</f>
        <v>11.235955056179776</v>
      </c>
      <c r="K49" s="83">
        <f>('COP Table'!C44)</f>
        <v>5.0533240085714279</v>
      </c>
      <c r="L49" s="11">
        <f>(K49*C49)+J49</f>
        <v>754.07458431617977</v>
      </c>
      <c r="M49" s="11">
        <f>L49/C49</f>
        <v>5.1297590769808146</v>
      </c>
      <c r="N49" s="11">
        <f>M49/56</f>
        <v>9.1602840660371693E-2</v>
      </c>
      <c r="O49" s="11">
        <f>N49*D49</f>
        <v>1.2577259821357425</v>
      </c>
      <c r="P49" s="11">
        <f>G49*E$38</f>
        <v>0.68149985534017299</v>
      </c>
      <c r="Q49" s="11">
        <f>O49+P49</f>
        <v>1.9392258374759155</v>
      </c>
      <c r="R49" s="11"/>
      <c r="S49" s="6"/>
      <c r="T49" s="6"/>
      <c r="U49" s="6"/>
      <c r="V49" s="6"/>
    </row>
    <row r="50" spans="1:22" x14ac:dyDescent="0.25">
      <c r="A50" s="15" t="s">
        <v>58</v>
      </c>
      <c r="B50" s="68">
        <v>0.09</v>
      </c>
      <c r="C50" s="69">
        <v>176</v>
      </c>
      <c r="D50" s="82">
        <f>CHOOSE($B$37,$G$29,$G$30,$G$31,$G$32)</f>
        <v>13.685434782608693</v>
      </c>
      <c r="E50" s="11">
        <f>(B50*D50)</f>
        <v>1.2316891304347823</v>
      </c>
      <c r="F50" s="11">
        <f>B$41-E50</f>
        <v>1.5425108695652172</v>
      </c>
      <c r="G50" s="11">
        <f>F50/E$39</f>
        <v>3.1479813664596272</v>
      </c>
      <c r="H50" s="71">
        <v>30</v>
      </c>
      <c r="I50" s="71">
        <v>2.67</v>
      </c>
      <c r="J50" s="11">
        <f>H50/I50</f>
        <v>11.235955056179776</v>
      </c>
      <c r="K50" s="83">
        <f>('COP Table'!D44)</f>
        <v>4.5129950042424243</v>
      </c>
      <c r="L50" s="11">
        <f>(K50*C50)+J50</f>
        <v>805.52307580284651</v>
      </c>
      <c r="M50" s="11">
        <f>L50/C50</f>
        <v>4.5768356579707188</v>
      </c>
      <c r="N50" s="11">
        <f>M50/56</f>
        <v>8.1729208178048546E-2</v>
      </c>
      <c r="O50" s="11">
        <f>N50*D50</f>
        <v>1.1184997483549324</v>
      </c>
      <c r="P50" s="11">
        <f>G50*E$38</f>
        <v>0.69255590062111805</v>
      </c>
      <c r="Q50" s="11">
        <f>O50+P50</f>
        <v>1.8110556489760503</v>
      </c>
      <c r="R50" s="11"/>
      <c r="S50" s="6"/>
      <c r="T50" s="6"/>
      <c r="U50" s="6"/>
      <c r="V50" s="6"/>
    </row>
    <row r="51" spans="1:22" x14ac:dyDescent="0.25">
      <c r="A51" s="39" t="s">
        <v>59</v>
      </c>
      <c r="B51" s="68">
        <v>0.08</v>
      </c>
      <c r="C51" s="69">
        <v>196</v>
      </c>
      <c r="D51" s="82">
        <f>CHOOSE($B$37,$H$29,$H$30,$H$31,$H$32)</f>
        <v>13.394255319148936</v>
      </c>
      <c r="E51" s="11">
        <f>(B51*D51)</f>
        <v>1.071540425531915</v>
      </c>
      <c r="F51" s="11">
        <f>$B$41-$E$51</f>
        <v>1.7026595744680846</v>
      </c>
      <c r="G51" s="11">
        <f>F51/$E$39</f>
        <v>3.4748154580981319</v>
      </c>
      <c r="H51" s="71">
        <v>170</v>
      </c>
      <c r="I51" s="71">
        <v>2.67</v>
      </c>
      <c r="J51" s="11">
        <f>H51/I51</f>
        <v>63.670411985018731</v>
      </c>
      <c r="K51" s="83">
        <f>('COP Table'!E44)</f>
        <v>4.2335144847619048</v>
      </c>
      <c r="L51" s="11">
        <f>(K51*C51)+J51</f>
        <v>893.43925099835212</v>
      </c>
      <c r="M51" s="11">
        <f>L51/C51</f>
        <v>4.5583635255017967</v>
      </c>
      <c r="N51" s="11">
        <f>M51/56</f>
        <v>8.1399348669674937E-2</v>
      </c>
      <c r="O51" s="11">
        <f>N51*D51</f>
        <v>1.0902836588940523</v>
      </c>
      <c r="P51" s="11">
        <f>G51*E$38</f>
        <v>0.76445940078158903</v>
      </c>
      <c r="Q51" s="11">
        <f>O51+P51</f>
        <v>1.8547430596756413</v>
      </c>
      <c r="R51" s="11"/>
      <c r="S51" s="6"/>
      <c r="T51" s="6"/>
      <c r="U51" s="6"/>
      <c r="V51" s="6"/>
    </row>
    <row r="52" spans="1:22" ht="13.8" thickBot="1" x14ac:dyDescent="0.3">
      <c r="A52" s="40"/>
      <c r="B52" s="8"/>
      <c r="C52" s="8"/>
      <c r="D52" s="8"/>
      <c r="E52" s="8"/>
      <c r="F52" s="8"/>
      <c r="G52" s="8"/>
      <c r="H52" s="8"/>
      <c r="I52" s="8"/>
      <c r="J52" s="8"/>
      <c r="K52" s="218" t="s">
        <v>417</v>
      </c>
      <c r="L52" s="8"/>
      <c r="M52" s="8"/>
      <c r="N52" s="8"/>
      <c r="O52" s="8"/>
      <c r="P52" s="8"/>
      <c r="Q52" s="8"/>
      <c r="R52" s="7"/>
    </row>
    <row r="53" spans="1:22" ht="13.8" thickBot="1" x14ac:dyDescent="0.3"/>
    <row r="54" spans="1:22" ht="13.8" thickBot="1" x14ac:dyDescent="0.3">
      <c r="E54" s="28" t="s">
        <v>112</v>
      </c>
    </row>
    <row r="55" spans="1:22" x14ac:dyDescent="0.25">
      <c r="A55" s="9"/>
      <c r="B55" s="10" t="s">
        <v>116</v>
      </c>
      <c r="C55" s="10" t="s">
        <v>117</v>
      </c>
      <c r="D55" s="28" t="s">
        <v>112</v>
      </c>
      <c r="E55" s="28" t="s">
        <v>157</v>
      </c>
    </row>
    <row r="56" spans="1:22" x14ac:dyDescent="0.25">
      <c r="A56" s="15" t="s">
        <v>174</v>
      </c>
      <c r="B56" s="7">
        <f>(C49*56)*B49</f>
        <v>753.22799999999995</v>
      </c>
      <c r="C56" s="41">
        <f>Q49</f>
        <v>1.9392258374759155</v>
      </c>
      <c r="D56" s="25">
        <f>C56*100</f>
        <v>193.92258374759155</v>
      </c>
      <c r="E56" s="63">
        <f>D56*365.25</f>
        <v>70830.223713807805</v>
      </c>
      <c r="G56" s="76" t="s">
        <v>23</v>
      </c>
      <c r="H56" s="77"/>
      <c r="I56" s="77"/>
      <c r="J56" s="77"/>
    </row>
    <row r="57" spans="1:22" x14ac:dyDescent="0.25">
      <c r="A57" s="15" t="s">
        <v>58</v>
      </c>
      <c r="B57" s="7">
        <f>(C50*56)*B50</f>
        <v>887.04</v>
      </c>
      <c r="C57" s="41">
        <f>Q50</f>
        <v>1.8110556489760503</v>
      </c>
      <c r="D57" s="25">
        <f>C57*100</f>
        <v>181.10556489760503</v>
      </c>
      <c r="E57" s="63">
        <f>D57*365.25</f>
        <v>66148.807578850232</v>
      </c>
      <c r="G57" s="76" t="s">
        <v>24</v>
      </c>
      <c r="H57" s="77"/>
      <c r="I57" s="77"/>
      <c r="J57" s="77"/>
    </row>
    <row r="58" spans="1:22" ht="13.8" thickBot="1" x14ac:dyDescent="0.3">
      <c r="A58" s="40" t="s">
        <v>59</v>
      </c>
      <c r="B58" s="8">
        <f>(C51*56)*B51</f>
        <v>878.08</v>
      </c>
      <c r="C58" s="42">
        <f>Q51</f>
        <v>1.8547430596756413</v>
      </c>
      <c r="D58" s="27">
        <f>C58*100</f>
        <v>185.47430596756413</v>
      </c>
      <c r="E58" s="64">
        <f>D58*365.25</f>
        <v>67744.490254652803</v>
      </c>
      <c r="G58" s="76"/>
      <c r="H58" s="77"/>
      <c r="I58" s="77"/>
      <c r="J58" s="77"/>
    </row>
    <row r="59" spans="1:22" x14ac:dyDescent="0.25">
      <c r="G59" s="76" t="s">
        <v>28</v>
      </c>
      <c r="H59" s="77"/>
      <c r="I59" s="77"/>
      <c r="J59" s="77"/>
    </row>
    <row r="61" spans="1:22" x14ac:dyDescent="0.25">
      <c r="P61" s="92" t="s">
        <v>173</v>
      </c>
      <c r="Q61" s="92"/>
    </row>
    <row r="62" spans="1:22" ht="17.399999999999999" x14ac:dyDescent="0.3">
      <c r="A62" s="84" t="s">
        <v>25</v>
      </c>
      <c r="B62" s="77"/>
      <c r="C62" s="77"/>
      <c r="D62" s="77"/>
      <c r="E62" s="77"/>
      <c r="F62" s="77"/>
      <c r="G62" s="77"/>
      <c r="H62" s="77"/>
      <c r="I62" s="77"/>
      <c r="J62" s="77"/>
    </row>
    <row r="63" spans="1:22" x14ac:dyDescent="0.25">
      <c r="A63" s="36" t="s">
        <v>11</v>
      </c>
      <c r="B63" s="36"/>
      <c r="C63" s="36"/>
      <c r="D63" s="36" t="s">
        <v>105</v>
      </c>
      <c r="E63" s="36" t="s">
        <v>48</v>
      </c>
      <c r="F63" s="36" t="s">
        <v>48</v>
      </c>
      <c r="G63" s="36"/>
      <c r="H63" s="21" t="s">
        <v>64</v>
      </c>
      <c r="I63" s="21" t="s">
        <v>108</v>
      </c>
      <c r="J63" s="36" t="s">
        <v>66</v>
      </c>
      <c r="K63" s="36" t="s">
        <v>73</v>
      </c>
      <c r="L63" s="36" t="s">
        <v>71</v>
      </c>
      <c r="M63" s="36"/>
      <c r="N63" s="36"/>
      <c r="O63" s="36" t="s">
        <v>9</v>
      </c>
      <c r="P63" s="3" t="s">
        <v>167</v>
      </c>
    </row>
    <row r="64" spans="1:22" x14ac:dyDescent="0.25">
      <c r="A64" s="36" t="s">
        <v>10</v>
      </c>
      <c r="B64" s="36"/>
      <c r="C64" s="37" t="s">
        <v>63</v>
      </c>
      <c r="D64" s="37" t="s">
        <v>106</v>
      </c>
      <c r="E64" s="37" t="s">
        <v>52</v>
      </c>
      <c r="F64" s="37" t="s">
        <v>53</v>
      </c>
      <c r="G64" s="37" t="s">
        <v>54</v>
      </c>
      <c r="H64" s="22" t="s">
        <v>67</v>
      </c>
      <c r="I64" s="22" t="s">
        <v>109</v>
      </c>
      <c r="J64" s="37" t="s">
        <v>68</v>
      </c>
      <c r="K64" s="38" t="s">
        <v>55</v>
      </c>
      <c r="L64" s="38" t="s">
        <v>72</v>
      </c>
      <c r="M64" s="38" t="s">
        <v>55</v>
      </c>
      <c r="N64" s="38" t="s">
        <v>43</v>
      </c>
      <c r="O64" s="36" t="s">
        <v>8</v>
      </c>
      <c r="P64" s="66">
        <v>4.75</v>
      </c>
    </row>
    <row r="65" spans="1:23" x14ac:dyDescent="0.25">
      <c r="A65" s="57">
        <v>0.5</v>
      </c>
      <c r="C65">
        <f>C78</f>
        <v>98</v>
      </c>
      <c r="D65" s="6">
        <f>D78</f>
        <v>13.394255319148936</v>
      </c>
      <c r="E65" s="6">
        <f>E78</f>
        <v>1.071540425531915</v>
      </c>
      <c r="F65" s="6">
        <f>F78</f>
        <v>1.7026595744680846</v>
      </c>
      <c r="G65" s="6">
        <f>G78</f>
        <v>3.4748154580981319</v>
      </c>
      <c r="H65" s="6">
        <f t="shared" ref="H65:H70" si="0">$H$51</f>
        <v>170</v>
      </c>
      <c r="I65" s="6">
        <f>$I$51</f>
        <v>2.67</v>
      </c>
      <c r="J65" s="58">
        <f t="shared" ref="J65:J70" si="1">H65/I65</f>
        <v>63.670411985018731</v>
      </c>
      <c r="K65" s="59">
        <f>K78</f>
        <v>6.6929430561904759</v>
      </c>
      <c r="L65" s="58">
        <f t="shared" ref="L65:L70" si="2">(K65*C65)+J65</f>
        <v>719.57883149168538</v>
      </c>
      <c r="M65" s="58">
        <f t="shared" ref="M65:M70" si="3">L65/C65</f>
        <v>7.3426411376702587</v>
      </c>
      <c r="N65" s="58">
        <f t="shared" ref="N65:N70" si="4">M65/56</f>
        <v>0.13111859174411175</v>
      </c>
      <c r="O65" s="67">
        <f t="shared" ref="O65:O70" si="5">((C65*$P$64)-(C65*M65))</f>
        <v>-254.07883149168538</v>
      </c>
      <c r="P65" s="3" t="s">
        <v>168</v>
      </c>
    </row>
    <row r="66" spans="1:23" x14ac:dyDescent="0.25">
      <c r="A66" s="57">
        <v>0.6</v>
      </c>
      <c r="C66">
        <f>C85</f>
        <v>117.6</v>
      </c>
      <c r="D66" s="6">
        <f>D85</f>
        <v>13.394255319148936</v>
      </c>
      <c r="E66" s="6">
        <f>E85</f>
        <v>1.071540425531915</v>
      </c>
      <c r="F66" s="6">
        <f>F85</f>
        <v>1.7026595744680846</v>
      </c>
      <c r="G66" s="6">
        <f>G85</f>
        <v>3.4748154580981319</v>
      </c>
      <c r="H66" s="6">
        <f t="shared" si="0"/>
        <v>170</v>
      </c>
      <c r="I66" s="6">
        <f t="shared" ref="I66:I70" si="6">$I$51</f>
        <v>2.67</v>
      </c>
      <c r="J66" s="58">
        <f t="shared" si="1"/>
        <v>63.670411985018731</v>
      </c>
      <c r="K66" s="59">
        <f>K85</f>
        <v>5.8731335323809528</v>
      </c>
      <c r="L66" s="58">
        <f t="shared" si="2"/>
        <v>754.35091539301879</v>
      </c>
      <c r="M66" s="58">
        <f t="shared" si="3"/>
        <v>6.4145486002807726</v>
      </c>
      <c r="N66" s="58">
        <f t="shared" si="4"/>
        <v>0.11454551071929951</v>
      </c>
      <c r="O66" s="67">
        <f t="shared" si="5"/>
        <v>-195.75091539301877</v>
      </c>
    </row>
    <row r="67" spans="1:23" x14ac:dyDescent="0.25">
      <c r="A67" s="57">
        <v>0.7</v>
      </c>
      <c r="C67">
        <f>C92</f>
        <v>137.19999999999999</v>
      </c>
      <c r="D67" s="6">
        <f>D92</f>
        <v>13.394255319148936</v>
      </c>
      <c r="E67" s="6">
        <f>E92</f>
        <v>1.071540425531915</v>
      </c>
      <c r="F67" s="6">
        <f>F92</f>
        <v>1.7026595744680846</v>
      </c>
      <c r="G67" s="6">
        <f>G92</f>
        <v>3.4748154580981319</v>
      </c>
      <c r="H67" s="6">
        <f t="shared" si="0"/>
        <v>170</v>
      </c>
      <c r="I67" s="6">
        <f t="shared" si="6"/>
        <v>2.67</v>
      </c>
      <c r="J67" s="58">
        <f t="shared" si="1"/>
        <v>63.670411985018731</v>
      </c>
      <c r="K67" s="59">
        <f>K92</f>
        <v>5.2875553010884353</v>
      </c>
      <c r="L67" s="58">
        <f t="shared" si="2"/>
        <v>789.12299929435198</v>
      </c>
      <c r="M67" s="58">
        <f t="shared" si="3"/>
        <v>5.7516253592882807</v>
      </c>
      <c r="N67" s="58">
        <f t="shared" si="4"/>
        <v>0.10270759570157643</v>
      </c>
      <c r="O67" s="67">
        <f t="shared" si="5"/>
        <v>-137.42299929435217</v>
      </c>
    </row>
    <row r="68" spans="1:23" x14ac:dyDescent="0.25">
      <c r="A68" s="57">
        <v>0.8</v>
      </c>
      <c r="C68">
        <f>C99</f>
        <v>156.80000000000001</v>
      </c>
      <c r="D68" s="6">
        <f>D99</f>
        <v>13.394255319148936</v>
      </c>
      <c r="E68" s="6">
        <f>E99</f>
        <v>1.071540425531915</v>
      </c>
      <c r="F68" s="6">
        <f>F99</f>
        <v>1.7026595744680846</v>
      </c>
      <c r="G68" s="6">
        <f>G99</f>
        <v>3.4748154580981319</v>
      </c>
      <c r="H68" s="6">
        <f t="shared" si="0"/>
        <v>170</v>
      </c>
      <c r="I68" s="6">
        <f t="shared" si="6"/>
        <v>2.67</v>
      </c>
      <c r="J68" s="58">
        <f t="shared" si="1"/>
        <v>63.670411985018731</v>
      </c>
      <c r="K68" s="59">
        <f>K99</f>
        <v>4.8483716276190476</v>
      </c>
      <c r="L68" s="58">
        <f t="shared" si="2"/>
        <v>823.89508319568552</v>
      </c>
      <c r="M68" s="58">
        <f t="shared" si="3"/>
        <v>5.2544329285439124</v>
      </c>
      <c r="N68" s="58">
        <f t="shared" si="4"/>
        <v>9.3829159438284154E-2</v>
      </c>
      <c r="O68" s="67">
        <f t="shared" si="5"/>
        <v>-79.095083195685447</v>
      </c>
    </row>
    <row r="69" spans="1:23" x14ac:dyDescent="0.25">
      <c r="A69" s="57">
        <v>0.9</v>
      </c>
      <c r="C69">
        <f>C106</f>
        <v>176.4</v>
      </c>
      <c r="D69" s="6">
        <f>D106</f>
        <v>13.394255319148936</v>
      </c>
      <c r="E69" s="6">
        <f>E106</f>
        <v>1.071540425531915</v>
      </c>
      <c r="F69" s="6">
        <f>F106</f>
        <v>1.7026595744680846</v>
      </c>
      <c r="G69" s="6">
        <f>G106</f>
        <v>3.4748154580981319</v>
      </c>
      <c r="H69" s="6">
        <f t="shared" si="0"/>
        <v>170</v>
      </c>
      <c r="I69" s="6">
        <f t="shared" si="6"/>
        <v>2.67</v>
      </c>
      <c r="J69" s="58">
        <f t="shared" si="1"/>
        <v>63.670411985018731</v>
      </c>
      <c r="K69" s="59">
        <f>K106</f>
        <v>4.5067843260317453</v>
      </c>
      <c r="L69" s="58">
        <f t="shared" si="2"/>
        <v>858.66716709701859</v>
      </c>
      <c r="M69" s="58">
        <f t="shared" si="3"/>
        <v>4.8677277046316245</v>
      </c>
      <c r="N69" s="58">
        <f t="shared" si="4"/>
        <v>8.6923709011279007E-2</v>
      </c>
      <c r="O69" s="67">
        <f t="shared" si="5"/>
        <v>-20.767167097018614</v>
      </c>
    </row>
    <row r="70" spans="1:23" x14ac:dyDescent="0.25">
      <c r="A70" s="57">
        <v>1</v>
      </c>
      <c r="C70">
        <f>C113</f>
        <v>196</v>
      </c>
      <c r="D70" s="6">
        <f>D113</f>
        <v>13.394255319148936</v>
      </c>
      <c r="E70" s="6">
        <f>E113</f>
        <v>1.071540425531915</v>
      </c>
      <c r="F70" s="6">
        <f>F113</f>
        <v>1.7026595744680846</v>
      </c>
      <c r="G70" s="6">
        <f>G113</f>
        <v>3.4748154580981319</v>
      </c>
      <c r="H70" s="6">
        <f t="shared" si="0"/>
        <v>170</v>
      </c>
      <c r="I70" s="6">
        <f t="shared" si="6"/>
        <v>2.67</v>
      </c>
      <c r="J70" s="58">
        <f t="shared" si="1"/>
        <v>63.670411985018731</v>
      </c>
      <c r="K70" s="59">
        <f>K113</f>
        <v>4.2335144847619048</v>
      </c>
      <c r="L70" s="58">
        <f t="shared" si="2"/>
        <v>893.43925099835212</v>
      </c>
      <c r="M70" s="58">
        <f t="shared" si="3"/>
        <v>4.5583635255017967</v>
      </c>
      <c r="N70" s="58">
        <f t="shared" si="4"/>
        <v>8.1399348669674937E-2</v>
      </c>
      <c r="O70" s="67">
        <f t="shared" si="5"/>
        <v>37.560749001647878</v>
      </c>
    </row>
    <row r="73" spans="1:23" ht="17.399999999999999" x14ac:dyDescent="0.3">
      <c r="A73" s="84" t="s">
        <v>26</v>
      </c>
      <c r="B73" s="77"/>
      <c r="C73" s="77"/>
      <c r="D73" s="77"/>
      <c r="E73" s="77"/>
      <c r="F73" s="77"/>
      <c r="G73" s="77"/>
      <c r="H73" s="77"/>
      <c r="I73" s="77"/>
      <c r="J73" s="77"/>
      <c r="K73" s="77"/>
      <c r="L73" s="77"/>
      <c r="M73" s="77"/>
      <c r="N73" s="77"/>
      <c r="O73" s="77"/>
      <c r="P73" s="77"/>
    </row>
    <row r="74" spans="1:23" ht="18" thickBot="1" x14ac:dyDescent="0.35">
      <c r="A74" s="84" t="s">
        <v>418</v>
      </c>
      <c r="B74" s="77"/>
      <c r="C74" s="77"/>
      <c r="D74" s="77"/>
      <c r="E74" s="77"/>
      <c r="F74" s="77"/>
      <c r="G74" s="77"/>
      <c r="H74" s="77"/>
      <c r="I74" s="77"/>
      <c r="J74" s="77"/>
      <c r="K74" s="77"/>
      <c r="L74" s="77"/>
      <c r="M74" s="77"/>
      <c r="N74" s="77"/>
      <c r="O74" s="77"/>
      <c r="P74" s="77"/>
    </row>
    <row r="75" spans="1:23" x14ac:dyDescent="0.25">
      <c r="A75" s="13"/>
      <c r="B75" s="35"/>
      <c r="C75" s="35"/>
      <c r="D75" s="35"/>
      <c r="E75" s="35"/>
      <c r="F75" s="35"/>
      <c r="G75" s="35"/>
      <c r="H75" s="20"/>
      <c r="I75" s="20"/>
      <c r="J75" s="35"/>
      <c r="K75" s="35"/>
      <c r="L75" s="35"/>
      <c r="M75" s="204" t="s">
        <v>49</v>
      </c>
      <c r="N75" s="205"/>
      <c r="O75" s="205"/>
      <c r="P75" s="20"/>
      <c r="Q75" s="35" t="s">
        <v>165</v>
      </c>
      <c r="R75" s="35"/>
      <c r="S75" s="35"/>
      <c r="U75" s="35" t="s">
        <v>163</v>
      </c>
      <c r="V75" s="35" t="s">
        <v>163</v>
      </c>
      <c r="W75" s="35" t="s">
        <v>163</v>
      </c>
    </row>
    <row r="76" spans="1:23" ht="13.8" thickBot="1" x14ac:dyDescent="0.3">
      <c r="A76" s="14"/>
      <c r="B76" s="36"/>
      <c r="C76" s="36"/>
      <c r="D76" s="36" t="s">
        <v>105</v>
      </c>
      <c r="E76" s="36" t="s">
        <v>48</v>
      </c>
      <c r="F76" s="36" t="s">
        <v>48</v>
      </c>
      <c r="G76" s="36"/>
      <c r="H76" s="21" t="s">
        <v>64</v>
      </c>
      <c r="I76" s="21" t="s">
        <v>108</v>
      </c>
      <c r="J76" s="36" t="s">
        <v>66</v>
      </c>
      <c r="K76" s="80" t="s">
        <v>419</v>
      </c>
      <c r="L76" s="36" t="s">
        <v>71</v>
      </c>
      <c r="M76" s="80" t="s">
        <v>416</v>
      </c>
      <c r="N76" s="80" t="s">
        <v>416</v>
      </c>
      <c r="O76" s="21" t="s">
        <v>113</v>
      </c>
      <c r="P76" s="21" t="s">
        <v>50</v>
      </c>
      <c r="Q76" s="36" t="s">
        <v>74</v>
      </c>
      <c r="R76" s="36" t="s">
        <v>112</v>
      </c>
      <c r="S76" s="36" t="s">
        <v>112</v>
      </c>
      <c r="U76" s="36" t="s">
        <v>158</v>
      </c>
      <c r="V76" s="36" t="s">
        <v>159</v>
      </c>
      <c r="W76" s="36" t="s">
        <v>161</v>
      </c>
    </row>
    <row r="77" spans="1:23" x14ac:dyDescent="0.25">
      <c r="A77" s="12"/>
      <c r="B77" s="37" t="s">
        <v>51</v>
      </c>
      <c r="C77" s="37" t="s">
        <v>63</v>
      </c>
      <c r="D77" s="37" t="s">
        <v>106</v>
      </c>
      <c r="E77" s="37" t="s">
        <v>52</v>
      </c>
      <c r="F77" s="37" t="s">
        <v>53</v>
      </c>
      <c r="G77" s="37" t="s">
        <v>54</v>
      </c>
      <c r="H77" s="22" t="s">
        <v>67</v>
      </c>
      <c r="I77" s="22" t="s">
        <v>109</v>
      </c>
      <c r="J77" s="37" t="s">
        <v>68</v>
      </c>
      <c r="K77" s="38" t="s">
        <v>55</v>
      </c>
      <c r="L77" s="38" t="s">
        <v>72</v>
      </c>
      <c r="M77" s="38" t="s">
        <v>55</v>
      </c>
      <c r="N77" s="38" t="s">
        <v>43</v>
      </c>
      <c r="O77" s="22" t="s">
        <v>114</v>
      </c>
      <c r="P77" s="22" t="s">
        <v>115</v>
      </c>
      <c r="Q77" s="37" t="s">
        <v>113</v>
      </c>
      <c r="R77" s="37" t="s">
        <v>113</v>
      </c>
      <c r="S77" s="37" t="s">
        <v>164</v>
      </c>
      <c r="T77" s="10" t="s">
        <v>116</v>
      </c>
      <c r="U77" s="37" t="s">
        <v>113</v>
      </c>
      <c r="V77" s="37" t="s">
        <v>160</v>
      </c>
      <c r="W77" s="37" t="s">
        <v>162</v>
      </c>
    </row>
    <row r="78" spans="1:23" x14ac:dyDescent="0.25">
      <c r="A78" t="s">
        <v>118</v>
      </c>
      <c r="B78" s="49">
        <f>$B$51</f>
        <v>0.08</v>
      </c>
      <c r="C78">
        <f t="shared" ref="C78:C83" si="7">0.5*$C$51</f>
        <v>98</v>
      </c>
      <c r="D78" s="82">
        <f>CHOOSE($B$37,$H$29,$H$30,$H$31,$H$32)</f>
        <v>13.394255319148936</v>
      </c>
      <c r="E78" s="11">
        <f t="shared" ref="E78:E83" si="8">(B78*D78)</f>
        <v>1.071540425531915</v>
      </c>
      <c r="F78" s="11">
        <f t="shared" ref="F78:F83" si="9">$B$41-$E78</f>
        <v>1.7026595744680846</v>
      </c>
      <c r="G78" s="11">
        <f t="shared" ref="G78:G83" si="10">F78/$E$39</f>
        <v>3.4748154580981319</v>
      </c>
      <c r="H78" s="83">
        <f>$H$49</f>
        <v>30</v>
      </c>
      <c r="I78" s="6">
        <f>$I$51</f>
        <v>2.67</v>
      </c>
      <c r="J78" s="11">
        <f t="shared" ref="J78:J83" si="11">H78/I78</f>
        <v>11.235955056179776</v>
      </c>
      <c r="K78" s="83">
        <f>('COP Table'!J44)</f>
        <v>6.6929430561904759</v>
      </c>
      <c r="L78" s="11">
        <f t="shared" ref="L78:L83" si="12">(K78*C78)+J78</f>
        <v>667.14437456284645</v>
      </c>
      <c r="M78" s="58">
        <f t="shared" ref="M78:M83" si="13">L78/C78</f>
        <v>6.8075956588045559</v>
      </c>
      <c r="N78" s="58">
        <f t="shared" ref="N78:N83" si="14">M78/56</f>
        <v>0.12156420819293849</v>
      </c>
      <c r="O78" s="58">
        <f t="shared" ref="O78:O83" si="15">N78*D78</f>
        <v>1.6282620422063951</v>
      </c>
      <c r="P78" s="58">
        <f t="shared" ref="P78:P83" si="16">G78*E$38</f>
        <v>0.76445940078158903</v>
      </c>
      <c r="Q78" s="58">
        <f t="shared" ref="Q78:Q83" si="17">O78+P78</f>
        <v>2.3927214429879839</v>
      </c>
      <c r="R78" s="58">
        <f t="shared" ref="R78:R83" si="18">Q78*100</f>
        <v>239.27214429879839</v>
      </c>
      <c r="S78" s="61">
        <f t="shared" ref="S78:S83" si="19">R78*365.25</f>
        <v>87394.150705136111</v>
      </c>
      <c r="T78" s="59">
        <f t="shared" ref="T78:T83" si="20">(C78*56)*B78</f>
        <v>439.04</v>
      </c>
      <c r="U78" s="56">
        <f t="shared" ref="U78:U83" si="21">(D78/(56*C78))+(G78/(60*45))</f>
        <v>3.7276128789915149E-3</v>
      </c>
      <c r="V78" s="56">
        <f t="shared" ref="V78:V83" si="22">U78*100</f>
        <v>0.37276128789915147</v>
      </c>
      <c r="W78" s="60">
        <f t="shared" ref="W78:W83" si="23">V78*365.25</f>
        <v>136.15106040516508</v>
      </c>
    </row>
    <row r="79" spans="1:23" x14ac:dyDescent="0.25">
      <c r="A79" t="s">
        <v>119</v>
      </c>
      <c r="B79" s="49">
        <f>0.01+$B$51</f>
        <v>0.09</v>
      </c>
      <c r="C79">
        <f t="shared" si="7"/>
        <v>98</v>
      </c>
      <c r="D79" s="82">
        <f>CHOOSE($B$37,$I$29,$I$30,$I$31,$I$32)</f>
        <v>13.685434782608693</v>
      </c>
      <c r="E79" s="11">
        <f t="shared" si="8"/>
        <v>1.2316891304347823</v>
      </c>
      <c r="F79" s="11">
        <f t="shared" si="9"/>
        <v>1.5425108695652172</v>
      </c>
      <c r="G79" s="11">
        <f t="shared" si="10"/>
        <v>3.1479813664596272</v>
      </c>
      <c r="H79" s="83">
        <f t="shared" ref="H79:H83" si="24">$H$49</f>
        <v>30</v>
      </c>
      <c r="I79" s="6">
        <f t="shared" ref="I79:I83" si="25">$I$51</f>
        <v>2.67</v>
      </c>
      <c r="J79" s="11">
        <f t="shared" si="11"/>
        <v>11.235955056179776</v>
      </c>
      <c r="K79" s="83">
        <f>('COP Table'!J44)</f>
        <v>6.6929430561904759</v>
      </c>
      <c r="L79" s="11">
        <f t="shared" si="12"/>
        <v>667.14437456284645</v>
      </c>
      <c r="M79" s="58">
        <f t="shared" si="13"/>
        <v>6.8075956588045559</v>
      </c>
      <c r="N79" s="58">
        <f t="shared" si="14"/>
        <v>0.12156420819293849</v>
      </c>
      <c r="O79" s="58">
        <f t="shared" si="15"/>
        <v>1.6636590431239251</v>
      </c>
      <c r="P79" s="58">
        <f t="shared" si="16"/>
        <v>0.69255590062111805</v>
      </c>
      <c r="Q79" s="58">
        <f t="shared" si="17"/>
        <v>2.356214943745043</v>
      </c>
      <c r="R79" s="58">
        <f t="shared" si="18"/>
        <v>235.62149437450429</v>
      </c>
      <c r="S79" s="61">
        <f t="shared" si="19"/>
        <v>86060.750820287692</v>
      </c>
      <c r="T79" s="59">
        <f t="shared" si="20"/>
        <v>493.91999999999996</v>
      </c>
      <c r="U79" s="56">
        <f t="shared" si="21"/>
        <v>3.6596206978305465E-3</v>
      </c>
      <c r="V79" s="56">
        <f t="shared" si="22"/>
        <v>0.36596206978305468</v>
      </c>
      <c r="W79" s="60">
        <f t="shared" si="23"/>
        <v>133.66764598826072</v>
      </c>
    </row>
    <row r="80" spans="1:23" x14ac:dyDescent="0.25">
      <c r="A80" t="s">
        <v>120</v>
      </c>
      <c r="B80" s="49">
        <f>0.02+$B$51</f>
        <v>0.1</v>
      </c>
      <c r="C80">
        <f t="shared" si="7"/>
        <v>98</v>
      </c>
      <c r="D80" s="82">
        <f>CHOOSE($B$37,$J$29,$J$30,$J$31,$J$32)</f>
        <v>13.989555555555555</v>
      </c>
      <c r="E80" s="11">
        <f t="shared" si="8"/>
        <v>1.3989555555555555</v>
      </c>
      <c r="F80" s="11">
        <f t="shared" si="9"/>
        <v>1.375244444444444</v>
      </c>
      <c r="G80" s="11">
        <f t="shared" si="10"/>
        <v>2.8066213151927428</v>
      </c>
      <c r="H80" s="83">
        <f t="shared" si="24"/>
        <v>30</v>
      </c>
      <c r="I80" s="6">
        <f t="shared" si="25"/>
        <v>2.67</v>
      </c>
      <c r="J80" s="11">
        <f t="shared" si="11"/>
        <v>11.235955056179776</v>
      </c>
      <c r="K80" s="83">
        <f>('COP Table'!J44)</f>
        <v>6.6929430561904759</v>
      </c>
      <c r="L80" s="11">
        <f t="shared" si="12"/>
        <v>667.14437456284645</v>
      </c>
      <c r="M80" s="58">
        <f t="shared" si="13"/>
        <v>6.8075956588045559</v>
      </c>
      <c r="N80" s="58">
        <f t="shared" si="14"/>
        <v>0.12156420819293849</v>
      </c>
      <c r="O80" s="58">
        <f t="shared" si="15"/>
        <v>1.7006292440822348</v>
      </c>
      <c r="P80" s="58">
        <f t="shared" si="16"/>
        <v>0.61745668934240339</v>
      </c>
      <c r="Q80" s="58">
        <f t="shared" si="17"/>
        <v>2.318085933424638</v>
      </c>
      <c r="R80" s="58">
        <f t="shared" si="18"/>
        <v>231.80859334246381</v>
      </c>
      <c r="S80" s="61">
        <f t="shared" si="19"/>
        <v>84668.088718334911</v>
      </c>
      <c r="T80" s="59">
        <f t="shared" si="20"/>
        <v>548.80000000000007</v>
      </c>
      <c r="U80" s="56">
        <f t="shared" si="21"/>
        <v>3.5886066419513127E-3</v>
      </c>
      <c r="V80" s="56">
        <f t="shared" si="22"/>
        <v>0.3588606641951313</v>
      </c>
      <c r="W80" s="60">
        <f t="shared" si="23"/>
        <v>131.07385759727171</v>
      </c>
    </row>
    <row r="81" spans="1:23" x14ac:dyDescent="0.25">
      <c r="A81" t="s">
        <v>133</v>
      </c>
      <c r="B81" s="49">
        <f>0.03+$B$51</f>
        <v>0.11</v>
      </c>
      <c r="C81">
        <f t="shared" si="7"/>
        <v>98</v>
      </c>
      <c r="D81" s="82">
        <f>CHOOSE($B$37,$K$29,$K$30,$K$31,$K$32)</f>
        <v>14.307499999999999</v>
      </c>
      <c r="E81" s="11">
        <f t="shared" si="8"/>
        <v>1.573825</v>
      </c>
      <c r="F81" s="11">
        <f t="shared" si="9"/>
        <v>1.2003749999999995</v>
      </c>
      <c r="G81" s="11">
        <f t="shared" si="10"/>
        <v>2.4497448979591829</v>
      </c>
      <c r="H81" s="83">
        <f t="shared" si="24"/>
        <v>30</v>
      </c>
      <c r="I81" s="6">
        <f t="shared" si="25"/>
        <v>2.67</v>
      </c>
      <c r="J81" s="11">
        <f t="shared" si="11"/>
        <v>11.235955056179776</v>
      </c>
      <c r="K81" s="83">
        <f>('COP Table'!J44)</f>
        <v>6.6929430561904759</v>
      </c>
      <c r="L81" s="11">
        <f t="shared" si="12"/>
        <v>667.14437456284645</v>
      </c>
      <c r="M81" s="58">
        <f t="shared" si="13"/>
        <v>6.8075956588045559</v>
      </c>
      <c r="N81" s="58">
        <f t="shared" si="14"/>
        <v>0.12156420819293849</v>
      </c>
      <c r="O81" s="58">
        <f t="shared" si="15"/>
        <v>1.7392799087204673</v>
      </c>
      <c r="P81" s="58">
        <f t="shared" si="16"/>
        <v>0.53894387755102025</v>
      </c>
      <c r="Q81" s="58">
        <f t="shared" si="17"/>
        <v>2.2782237862714876</v>
      </c>
      <c r="R81" s="58">
        <f t="shared" si="18"/>
        <v>227.82237862714877</v>
      </c>
      <c r="S81" s="61">
        <f t="shared" si="19"/>
        <v>83212.12379356609</v>
      </c>
      <c r="T81" s="59">
        <f t="shared" si="20"/>
        <v>603.67999999999995</v>
      </c>
      <c r="U81" s="56">
        <f t="shared" si="21"/>
        <v>3.5143646744412046E-3</v>
      </c>
      <c r="V81" s="56">
        <f t="shared" si="22"/>
        <v>0.35143646744412044</v>
      </c>
      <c r="W81" s="60">
        <f t="shared" si="23"/>
        <v>128.36216973396498</v>
      </c>
    </row>
    <row r="82" spans="1:23" x14ac:dyDescent="0.25">
      <c r="A82" t="s">
        <v>134</v>
      </c>
      <c r="B82" s="49">
        <f>0.04+$B$51</f>
        <v>0.12</v>
      </c>
      <c r="C82">
        <f t="shared" si="7"/>
        <v>98</v>
      </c>
      <c r="D82" s="82">
        <f>CHOOSE($B$37,$L$29,$L$30,$L$31,$L$32)</f>
        <v>14.640232558139534</v>
      </c>
      <c r="E82" s="11">
        <f t="shared" si="8"/>
        <v>1.7568279069767441</v>
      </c>
      <c r="F82" s="11">
        <f t="shared" si="9"/>
        <v>1.0173720930232555</v>
      </c>
      <c r="G82" s="11">
        <f t="shared" si="10"/>
        <v>2.0762695775984805</v>
      </c>
      <c r="H82" s="83">
        <f t="shared" si="24"/>
        <v>30</v>
      </c>
      <c r="I82" s="6">
        <f t="shared" si="25"/>
        <v>2.67</v>
      </c>
      <c r="J82" s="11">
        <f t="shared" si="11"/>
        <v>11.235955056179776</v>
      </c>
      <c r="K82" s="83">
        <f>('COP Table'!J44)</f>
        <v>6.6929430561904759</v>
      </c>
      <c r="L82" s="11">
        <f t="shared" si="12"/>
        <v>667.14437456284645</v>
      </c>
      <c r="M82" s="58">
        <f t="shared" si="13"/>
        <v>6.8075956588045559</v>
      </c>
      <c r="N82" s="58">
        <f t="shared" si="14"/>
        <v>0.12156420819293849</v>
      </c>
      <c r="O82" s="58">
        <f t="shared" si="15"/>
        <v>1.7797282786907107</v>
      </c>
      <c r="P82" s="58">
        <f t="shared" si="16"/>
        <v>0.4567793070716657</v>
      </c>
      <c r="Q82" s="58">
        <f t="shared" si="17"/>
        <v>2.2365075857623764</v>
      </c>
      <c r="R82" s="58">
        <f t="shared" si="18"/>
        <v>223.65075857623765</v>
      </c>
      <c r="S82" s="61">
        <f t="shared" si="19"/>
        <v>81688.439569970797</v>
      </c>
      <c r="T82" s="59">
        <f t="shared" si="20"/>
        <v>658.56</v>
      </c>
      <c r="U82" s="56">
        <f t="shared" si="21"/>
        <v>3.4366695921631842E-3</v>
      </c>
      <c r="V82" s="56">
        <f t="shared" si="22"/>
        <v>0.3436669592163184</v>
      </c>
      <c r="W82" s="60">
        <f t="shared" si="23"/>
        <v>125.5243568537603</v>
      </c>
    </row>
    <row r="83" spans="1:23" x14ac:dyDescent="0.25">
      <c r="A83" t="s">
        <v>143</v>
      </c>
      <c r="B83" s="49">
        <f>0.05+$B$51</f>
        <v>0.13</v>
      </c>
      <c r="C83">
        <f t="shared" si="7"/>
        <v>98</v>
      </c>
      <c r="D83" s="82">
        <f>CHOOSE($B$37,$M$29,$M$30,$M$31,$M$32)</f>
        <v>14.988809523809522</v>
      </c>
      <c r="E83" s="11">
        <f t="shared" si="8"/>
        <v>1.9485452380952379</v>
      </c>
      <c r="F83" s="11">
        <f t="shared" si="9"/>
        <v>0.82565476190476161</v>
      </c>
      <c r="G83" s="11">
        <f t="shared" si="10"/>
        <v>1.6850097181729828</v>
      </c>
      <c r="H83" s="83">
        <f t="shared" si="24"/>
        <v>30</v>
      </c>
      <c r="I83" s="6">
        <f t="shared" si="25"/>
        <v>2.67</v>
      </c>
      <c r="J83" s="11">
        <f t="shared" si="11"/>
        <v>11.235955056179776</v>
      </c>
      <c r="K83" s="83">
        <f>('COP Table'!J44)</f>
        <v>6.6929430561904759</v>
      </c>
      <c r="L83" s="11">
        <f t="shared" si="12"/>
        <v>667.14437456284645</v>
      </c>
      <c r="M83" s="58">
        <f t="shared" si="13"/>
        <v>6.8075956588045559</v>
      </c>
      <c r="N83" s="58">
        <f t="shared" si="14"/>
        <v>0.12156420819293849</v>
      </c>
      <c r="O83" s="58">
        <f t="shared" si="15"/>
        <v>1.82210276151668</v>
      </c>
      <c r="P83" s="58">
        <f t="shared" si="16"/>
        <v>0.37070213799805624</v>
      </c>
      <c r="Q83" s="58">
        <f t="shared" si="17"/>
        <v>2.1928048995147362</v>
      </c>
      <c r="R83" s="58">
        <f t="shared" si="18"/>
        <v>219.28048995147361</v>
      </c>
      <c r="S83" s="61">
        <f t="shared" si="19"/>
        <v>80092.19895477574</v>
      </c>
      <c r="T83" s="59">
        <f t="shared" si="20"/>
        <v>713.44</v>
      </c>
      <c r="U83" s="56">
        <f t="shared" si="21"/>
        <v>3.3552747440624012E-3</v>
      </c>
      <c r="V83" s="56">
        <f t="shared" si="22"/>
        <v>0.33552747440624014</v>
      </c>
      <c r="W83" s="60">
        <f t="shared" si="23"/>
        <v>122.55141002687921</v>
      </c>
    </row>
    <row r="84" spans="1:23" x14ac:dyDescent="0.25">
      <c r="D84" s="86"/>
      <c r="H84" s="86"/>
      <c r="K84" s="86"/>
      <c r="M84" s="59"/>
      <c r="N84" s="59"/>
      <c r="O84" s="59"/>
      <c r="P84" s="59"/>
      <c r="Q84" s="59"/>
      <c r="R84" s="59"/>
      <c r="S84" s="62"/>
      <c r="T84" s="59"/>
      <c r="U84" s="56"/>
      <c r="V84" s="56"/>
      <c r="W84" s="60"/>
    </row>
    <row r="85" spans="1:23" x14ac:dyDescent="0.25">
      <c r="A85" t="s">
        <v>121</v>
      </c>
      <c r="B85" s="49">
        <f>$B$51</f>
        <v>0.08</v>
      </c>
      <c r="C85">
        <f t="shared" ref="C85:C90" si="26">0.6*$C$51</f>
        <v>117.6</v>
      </c>
      <c r="D85" s="82">
        <f>CHOOSE($B$37,$H$29,$H$30,$H$31,$H$32)</f>
        <v>13.394255319148936</v>
      </c>
      <c r="E85" s="11">
        <f t="shared" ref="E85:E90" si="27">(B85*D85)</f>
        <v>1.071540425531915</v>
      </c>
      <c r="F85" s="11">
        <f t="shared" ref="F85:F90" si="28">$B$41-$E85</f>
        <v>1.7026595744680846</v>
      </c>
      <c r="G85" s="11">
        <f t="shared" ref="G85:G90" si="29">F85/$E$39</f>
        <v>3.4748154580981319</v>
      </c>
      <c r="H85" s="83">
        <f>$H$49</f>
        <v>30</v>
      </c>
      <c r="I85" s="6">
        <f>$I$51</f>
        <v>2.67</v>
      </c>
      <c r="J85" s="11">
        <f t="shared" ref="J85:J90" si="30">H85/I85</f>
        <v>11.235955056179776</v>
      </c>
      <c r="K85" s="83">
        <f>('COP Table'!I44)</f>
        <v>5.8731335323809528</v>
      </c>
      <c r="L85" s="11">
        <f t="shared" ref="L85:L90" si="31">(K85*C85)+J85</f>
        <v>701.91645846417987</v>
      </c>
      <c r="M85" s="58">
        <f t="shared" ref="M85:M90" si="32">L85/C85</f>
        <v>5.9686773678926865</v>
      </c>
      <c r="N85" s="58">
        <f t="shared" ref="N85:N90" si="33">M85/56</f>
        <v>0.10658352442665511</v>
      </c>
      <c r="O85" s="58">
        <f t="shared" ref="O85:O90" si="34">N85*D85</f>
        <v>1.4276069389853658</v>
      </c>
      <c r="P85" s="58">
        <f t="shared" ref="P85:P90" si="35">G85*E$38</f>
        <v>0.76445940078158903</v>
      </c>
      <c r="Q85" s="58">
        <f t="shared" ref="Q85:Q90" si="36">O85+P85</f>
        <v>2.1920663397669546</v>
      </c>
      <c r="R85" s="58">
        <f t="shared" ref="R85:R90" si="37">Q85*100</f>
        <v>219.20663397669546</v>
      </c>
      <c r="S85" s="61">
        <f t="shared" ref="S85:S90" si="38">R85*365.25</f>
        <v>80065.223059988013</v>
      </c>
      <c r="T85" s="59">
        <f t="shared" ref="T85:T90" si="39">(C85*56)*B85</f>
        <v>526.84799999999996</v>
      </c>
      <c r="U85" s="56">
        <f t="shared" ref="U85:U90" si="40">(D85/(56*C85))+(G85/(60*45))</f>
        <v>3.3208388471903448E-3</v>
      </c>
      <c r="V85" s="56">
        <f t="shared" ref="V85:V90" si="41">U85*100</f>
        <v>0.33208388471903449</v>
      </c>
      <c r="W85" s="60">
        <f t="shared" ref="W85:W90" si="42">V85*365.25</f>
        <v>121.29363889362735</v>
      </c>
    </row>
    <row r="86" spans="1:23" x14ac:dyDescent="0.25">
      <c r="A86" t="s">
        <v>122</v>
      </c>
      <c r="B86" s="49">
        <f>0.01+$B$51</f>
        <v>0.09</v>
      </c>
      <c r="C86">
        <f t="shared" si="26"/>
        <v>117.6</v>
      </c>
      <c r="D86" s="82">
        <f>CHOOSE($B$37,$I$29,$I$30,$I$31,$I$32)</f>
        <v>13.685434782608693</v>
      </c>
      <c r="E86" s="11">
        <f t="shared" si="27"/>
        <v>1.2316891304347823</v>
      </c>
      <c r="F86" s="11">
        <f t="shared" si="28"/>
        <v>1.5425108695652172</v>
      </c>
      <c r="G86" s="11">
        <f t="shared" si="29"/>
        <v>3.1479813664596272</v>
      </c>
      <c r="H86" s="83">
        <f t="shared" ref="H86:H90" si="43">$H$49</f>
        <v>30</v>
      </c>
      <c r="I86" s="6">
        <f t="shared" ref="I86:I90" si="44">$I$51</f>
        <v>2.67</v>
      </c>
      <c r="J86" s="11">
        <f t="shared" si="30"/>
        <v>11.235955056179776</v>
      </c>
      <c r="K86" s="83">
        <f>('COP Table'!I44)</f>
        <v>5.8731335323809528</v>
      </c>
      <c r="L86" s="11">
        <f t="shared" si="31"/>
        <v>701.91645846417987</v>
      </c>
      <c r="M86" s="58">
        <f t="shared" si="32"/>
        <v>5.9686773678926865</v>
      </c>
      <c r="N86" s="58">
        <f t="shared" si="33"/>
        <v>0.10658352442665511</v>
      </c>
      <c r="O86" s="58">
        <f t="shared" si="34"/>
        <v>1.4586418724415691</v>
      </c>
      <c r="P86" s="58">
        <f t="shared" si="35"/>
        <v>0.69255590062111805</v>
      </c>
      <c r="Q86" s="58">
        <f t="shared" si="36"/>
        <v>2.151197773062687</v>
      </c>
      <c r="R86" s="58">
        <f t="shared" si="37"/>
        <v>215.1197773062687</v>
      </c>
      <c r="S86" s="61">
        <f t="shared" si="38"/>
        <v>78572.498661114645</v>
      </c>
      <c r="T86" s="59">
        <f t="shared" si="39"/>
        <v>592.70399999999995</v>
      </c>
      <c r="U86" s="56">
        <f t="shared" si="40"/>
        <v>3.2440037522945683E-3</v>
      </c>
      <c r="V86" s="56">
        <f t="shared" si="41"/>
        <v>0.32440037522945681</v>
      </c>
      <c r="W86" s="60">
        <f t="shared" si="42"/>
        <v>118.4872370525591</v>
      </c>
    </row>
    <row r="87" spans="1:23" x14ac:dyDescent="0.25">
      <c r="A87" t="s">
        <v>123</v>
      </c>
      <c r="B87" s="49">
        <f>0.02+$B$51</f>
        <v>0.1</v>
      </c>
      <c r="C87">
        <f t="shared" si="26"/>
        <v>117.6</v>
      </c>
      <c r="D87" s="82">
        <f>CHOOSE($B$37,$J$29,$J$30,$J$31,$J$32)</f>
        <v>13.989555555555555</v>
      </c>
      <c r="E87" s="11">
        <f t="shared" si="27"/>
        <v>1.3989555555555555</v>
      </c>
      <c r="F87" s="11">
        <f t="shared" si="28"/>
        <v>1.375244444444444</v>
      </c>
      <c r="G87" s="11">
        <f t="shared" si="29"/>
        <v>2.8066213151927428</v>
      </c>
      <c r="H87" s="83">
        <f t="shared" si="43"/>
        <v>30</v>
      </c>
      <c r="I87" s="6">
        <f t="shared" si="44"/>
        <v>2.67</v>
      </c>
      <c r="J87" s="11">
        <f t="shared" si="30"/>
        <v>11.235955056179776</v>
      </c>
      <c r="K87" s="83">
        <f>('COP Table'!I44)</f>
        <v>5.8731335323809528</v>
      </c>
      <c r="L87" s="11">
        <f t="shared" si="31"/>
        <v>701.91645846417987</v>
      </c>
      <c r="M87" s="58">
        <f t="shared" si="32"/>
        <v>5.9686773678926865</v>
      </c>
      <c r="N87" s="58">
        <f t="shared" si="33"/>
        <v>0.10658352442665511</v>
      </c>
      <c r="O87" s="58">
        <f t="shared" si="34"/>
        <v>1.4910561362736041</v>
      </c>
      <c r="P87" s="58">
        <f t="shared" si="35"/>
        <v>0.61745668934240339</v>
      </c>
      <c r="Q87" s="58">
        <f t="shared" si="36"/>
        <v>2.1085128256160077</v>
      </c>
      <c r="R87" s="58">
        <f t="shared" si="37"/>
        <v>210.85128256160078</v>
      </c>
      <c r="S87" s="61">
        <f t="shared" si="38"/>
        <v>77013.430955624688</v>
      </c>
      <c r="T87" s="59">
        <f t="shared" si="39"/>
        <v>658.56</v>
      </c>
      <c r="U87" s="56">
        <f t="shared" si="40"/>
        <v>3.1637537642923126E-3</v>
      </c>
      <c r="V87" s="56">
        <f t="shared" si="41"/>
        <v>0.31637537642923125</v>
      </c>
      <c r="W87" s="60">
        <f t="shared" si="42"/>
        <v>115.55610624077671</v>
      </c>
    </row>
    <row r="88" spans="1:23" x14ac:dyDescent="0.25">
      <c r="A88" t="s">
        <v>135</v>
      </c>
      <c r="B88" s="49">
        <f>0.03+$B$51</f>
        <v>0.11</v>
      </c>
      <c r="C88">
        <f t="shared" si="26"/>
        <v>117.6</v>
      </c>
      <c r="D88" s="82">
        <f>CHOOSE($B$37,$K$29,$K$30,$K$31,$K$32)</f>
        <v>14.307499999999999</v>
      </c>
      <c r="E88" s="11">
        <f t="shared" si="27"/>
        <v>1.573825</v>
      </c>
      <c r="F88" s="11">
        <f t="shared" si="28"/>
        <v>1.2003749999999995</v>
      </c>
      <c r="G88" s="11">
        <f t="shared" si="29"/>
        <v>2.4497448979591829</v>
      </c>
      <c r="H88" s="83">
        <f t="shared" si="43"/>
        <v>30</v>
      </c>
      <c r="I88" s="6">
        <f t="shared" si="44"/>
        <v>2.67</v>
      </c>
      <c r="J88" s="11">
        <f t="shared" si="30"/>
        <v>11.235955056179776</v>
      </c>
      <c r="K88" s="83">
        <f>('COP Table'!I44)</f>
        <v>5.8731335323809528</v>
      </c>
      <c r="L88" s="11">
        <f t="shared" si="31"/>
        <v>701.91645846417987</v>
      </c>
      <c r="M88" s="58">
        <f t="shared" si="32"/>
        <v>5.9686773678926865</v>
      </c>
      <c r="N88" s="58">
        <f t="shared" si="33"/>
        <v>0.10658352442665511</v>
      </c>
      <c r="O88" s="58">
        <f t="shared" si="34"/>
        <v>1.524943775734368</v>
      </c>
      <c r="P88" s="58">
        <f t="shared" si="35"/>
        <v>0.53894387755102025</v>
      </c>
      <c r="Q88" s="58">
        <f t="shared" si="36"/>
        <v>2.0638876532853883</v>
      </c>
      <c r="R88" s="58">
        <f t="shared" si="37"/>
        <v>206.38876532853882</v>
      </c>
      <c r="S88" s="61">
        <f t="shared" si="38"/>
        <v>75383.4965362488</v>
      </c>
      <c r="T88" s="59">
        <f t="shared" si="39"/>
        <v>724.41599999999994</v>
      </c>
      <c r="U88" s="56">
        <f t="shared" si="40"/>
        <v>3.0798560495626818E-3</v>
      </c>
      <c r="V88" s="56">
        <f t="shared" si="41"/>
        <v>0.3079856049562682</v>
      </c>
      <c r="W88" s="60">
        <f t="shared" si="42"/>
        <v>112.49174221027695</v>
      </c>
    </row>
    <row r="89" spans="1:23" x14ac:dyDescent="0.25">
      <c r="A89" t="s">
        <v>136</v>
      </c>
      <c r="B89" s="49">
        <f>0.04+$B$51</f>
        <v>0.12</v>
      </c>
      <c r="C89">
        <f t="shared" si="26"/>
        <v>117.6</v>
      </c>
      <c r="D89" s="82">
        <f>CHOOSE($B$37,$L$29,$L$30,$L$31,$L$32)</f>
        <v>14.640232558139534</v>
      </c>
      <c r="E89" s="11">
        <f t="shared" si="27"/>
        <v>1.7568279069767441</v>
      </c>
      <c r="F89" s="11">
        <f t="shared" si="28"/>
        <v>1.0173720930232555</v>
      </c>
      <c r="G89" s="11">
        <f t="shared" si="29"/>
        <v>2.0762695775984805</v>
      </c>
      <c r="H89" s="83">
        <f t="shared" si="43"/>
        <v>30</v>
      </c>
      <c r="I89" s="6">
        <f t="shared" si="44"/>
        <v>2.67</v>
      </c>
      <c r="J89" s="11">
        <f t="shared" si="30"/>
        <v>11.235955056179776</v>
      </c>
      <c r="K89" s="83">
        <f>('COP Table'!I44)</f>
        <v>5.8731335323809528</v>
      </c>
      <c r="L89" s="11">
        <f t="shared" si="31"/>
        <v>701.91645846417987</v>
      </c>
      <c r="M89" s="58">
        <f t="shared" si="32"/>
        <v>5.9686773678926865</v>
      </c>
      <c r="N89" s="58">
        <f t="shared" si="33"/>
        <v>0.10658352442665511</v>
      </c>
      <c r="O89" s="58">
        <f t="shared" si="34"/>
        <v>1.5604075844723764</v>
      </c>
      <c r="P89" s="58">
        <f t="shared" si="35"/>
        <v>0.4567793070716657</v>
      </c>
      <c r="Q89" s="58">
        <f t="shared" si="36"/>
        <v>2.0171868915440418</v>
      </c>
      <c r="R89" s="58">
        <f t="shared" si="37"/>
        <v>201.71868915440419</v>
      </c>
      <c r="S89" s="61">
        <f t="shared" si="38"/>
        <v>73677.75121364613</v>
      </c>
      <c r="T89" s="59">
        <f t="shared" si="39"/>
        <v>790.27199999999993</v>
      </c>
      <c r="U89" s="56">
        <f t="shared" si="40"/>
        <v>2.9920561155433009E-3</v>
      </c>
      <c r="V89" s="56">
        <f t="shared" si="41"/>
        <v>0.29920561155433012</v>
      </c>
      <c r="W89" s="60">
        <f t="shared" si="42"/>
        <v>109.28484962021908</v>
      </c>
    </row>
    <row r="90" spans="1:23" x14ac:dyDescent="0.25">
      <c r="A90" t="s">
        <v>155</v>
      </c>
      <c r="B90" s="49">
        <f>0.05+$B$51</f>
        <v>0.13</v>
      </c>
      <c r="C90">
        <f t="shared" si="26"/>
        <v>117.6</v>
      </c>
      <c r="D90" s="82">
        <f>CHOOSE($B$37,$M$29,$M$30,$M$31,$M$32)</f>
        <v>14.988809523809522</v>
      </c>
      <c r="E90" s="11">
        <f t="shared" si="27"/>
        <v>1.9485452380952379</v>
      </c>
      <c r="F90" s="11">
        <f t="shared" si="28"/>
        <v>0.82565476190476161</v>
      </c>
      <c r="G90" s="11">
        <f t="shared" si="29"/>
        <v>1.6850097181729828</v>
      </c>
      <c r="H90" s="83">
        <f t="shared" si="43"/>
        <v>30</v>
      </c>
      <c r="I90" s="6">
        <f t="shared" si="44"/>
        <v>2.67</v>
      </c>
      <c r="J90" s="11">
        <f t="shared" si="30"/>
        <v>11.235955056179776</v>
      </c>
      <c r="K90" s="83">
        <f>('COP Table'!I44)</f>
        <v>5.8731335323809528</v>
      </c>
      <c r="L90" s="11">
        <f t="shared" si="31"/>
        <v>701.91645846417987</v>
      </c>
      <c r="M90" s="58">
        <f t="shared" si="32"/>
        <v>5.9686773678926865</v>
      </c>
      <c r="N90" s="58">
        <f t="shared" si="33"/>
        <v>0.10658352442665511</v>
      </c>
      <c r="O90" s="58">
        <f t="shared" si="34"/>
        <v>1.5975601460074329</v>
      </c>
      <c r="P90" s="58">
        <f t="shared" si="35"/>
        <v>0.37070213799805624</v>
      </c>
      <c r="Q90" s="58">
        <f t="shared" si="36"/>
        <v>1.9682622840054891</v>
      </c>
      <c r="R90" s="58">
        <f t="shared" si="37"/>
        <v>196.8262284005489</v>
      </c>
      <c r="S90" s="61">
        <f t="shared" si="38"/>
        <v>71890.779923300492</v>
      </c>
      <c r="T90" s="59">
        <f t="shared" si="39"/>
        <v>856.12799999999993</v>
      </c>
      <c r="U90" s="56">
        <f t="shared" si="40"/>
        <v>2.9000752322849016E-3</v>
      </c>
      <c r="V90" s="56">
        <f t="shared" si="41"/>
        <v>0.29000752322849016</v>
      </c>
      <c r="W90" s="60">
        <f t="shared" si="42"/>
        <v>105.92524785920602</v>
      </c>
    </row>
    <row r="91" spans="1:23" x14ac:dyDescent="0.25">
      <c r="D91" s="86"/>
      <c r="H91" s="86"/>
      <c r="K91" s="86"/>
      <c r="M91" s="59"/>
      <c r="N91" s="59"/>
      <c r="O91" s="59"/>
      <c r="P91" s="59"/>
      <c r="Q91" s="59"/>
      <c r="R91" s="59"/>
      <c r="S91" s="62"/>
      <c r="T91" s="59"/>
      <c r="U91" s="56"/>
      <c r="V91" s="56"/>
      <c r="W91" s="60"/>
    </row>
    <row r="92" spans="1:23" x14ac:dyDescent="0.25">
      <c r="A92" t="s">
        <v>124</v>
      </c>
      <c r="B92" s="49">
        <f>$B$51</f>
        <v>0.08</v>
      </c>
      <c r="C92">
        <f t="shared" ref="C92:C97" si="45">0.7*$C$51</f>
        <v>137.19999999999999</v>
      </c>
      <c r="D92" s="82">
        <f>CHOOSE($B$37,$H$29,$H$30,$H$31,$H$32)</f>
        <v>13.394255319148936</v>
      </c>
      <c r="E92" s="11">
        <f t="shared" ref="E92:E97" si="46">(B92*D92)</f>
        <v>1.071540425531915</v>
      </c>
      <c r="F92" s="11">
        <f t="shared" ref="F92:F97" si="47">$B$41-$E92</f>
        <v>1.7026595744680846</v>
      </c>
      <c r="G92" s="11">
        <f t="shared" ref="G92:G97" si="48">F92/$E$39</f>
        <v>3.4748154580981319</v>
      </c>
      <c r="H92" s="83">
        <f>$H$49</f>
        <v>30</v>
      </c>
      <c r="I92" s="6">
        <f>$I$51</f>
        <v>2.67</v>
      </c>
      <c r="J92" s="11">
        <f t="shared" ref="J92:J97" si="49">H92/I92</f>
        <v>11.235955056179776</v>
      </c>
      <c r="K92" s="83">
        <f>('COP Table'!H44)</f>
        <v>5.2875553010884353</v>
      </c>
      <c r="L92" s="11">
        <f t="shared" ref="L92:L97" si="50">(K92*C92)+J92</f>
        <v>736.68854236551306</v>
      </c>
      <c r="M92" s="58">
        <f t="shared" ref="M92:M97" si="51">L92/C92</f>
        <v>5.3694500172413493</v>
      </c>
      <c r="N92" s="58">
        <f t="shared" ref="N92:N97" si="52">M92/56</f>
        <v>9.5883036022166954E-2</v>
      </c>
      <c r="O92" s="58">
        <f t="shared" ref="O92:O97" si="53">N92*D92</f>
        <v>1.2842818652560588</v>
      </c>
      <c r="P92" s="58">
        <f t="shared" ref="P92:P97" si="54">G92*E$38</f>
        <v>0.76445940078158903</v>
      </c>
      <c r="Q92" s="58">
        <f t="shared" ref="Q92:Q97" si="55">O92+P92</f>
        <v>2.0487412660376476</v>
      </c>
      <c r="R92" s="58">
        <f t="shared" ref="R92:R97" si="56">Q92*100</f>
        <v>204.87412660376475</v>
      </c>
      <c r="S92" s="61">
        <f t="shared" ref="S92:S97" si="57">R92*365.25</f>
        <v>74830.274742025082</v>
      </c>
      <c r="T92" s="59">
        <f t="shared" ref="T92:T97" si="58">(C92*56)*B92</f>
        <v>614.65599999999995</v>
      </c>
      <c r="U92" s="56">
        <f t="shared" ref="U92:U97" si="59">(D92/(56*C92))+(G92/(60*45))</f>
        <v>3.0302859673323663E-3</v>
      </c>
      <c r="V92" s="56">
        <f t="shared" ref="V92:V97" si="60">U92*100</f>
        <v>0.30302859673323662</v>
      </c>
      <c r="W92" s="60">
        <f t="shared" ref="W92:W97" si="61">V92*365.25</f>
        <v>110.68119495681468</v>
      </c>
    </row>
    <row r="93" spans="1:23" x14ac:dyDescent="0.25">
      <c r="A93" t="s">
        <v>125</v>
      </c>
      <c r="B93" s="49">
        <f>0.01+$B$51</f>
        <v>0.09</v>
      </c>
      <c r="C93">
        <f t="shared" si="45"/>
        <v>137.19999999999999</v>
      </c>
      <c r="D93" s="82">
        <f>CHOOSE($B$37,$I$29,$I$30,$I$31,$I$32)</f>
        <v>13.685434782608693</v>
      </c>
      <c r="E93" s="11">
        <f t="shared" si="46"/>
        <v>1.2316891304347823</v>
      </c>
      <c r="F93" s="11">
        <f t="shared" si="47"/>
        <v>1.5425108695652172</v>
      </c>
      <c r="G93" s="11">
        <f t="shared" si="48"/>
        <v>3.1479813664596272</v>
      </c>
      <c r="H93" s="83">
        <f t="shared" ref="H93:H97" si="62">$H$49</f>
        <v>30</v>
      </c>
      <c r="I93" s="6">
        <f t="shared" ref="I93:I97" si="63">$I$51</f>
        <v>2.67</v>
      </c>
      <c r="J93" s="11">
        <f t="shared" si="49"/>
        <v>11.235955056179776</v>
      </c>
      <c r="K93" s="83">
        <f>('COP Table'!H44)</f>
        <v>5.2875553010884353</v>
      </c>
      <c r="L93" s="11">
        <f t="shared" si="50"/>
        <v>736.68854236551306</v>
      </c>
      <c r="M93" s="58">
        <f t="shared" si="51"/>
        <v>5.3694500172413493</v>
      </c>
      <c r="N93" s="58">
        <f t="shared" si="52"/>
        <v>9.5883036022166954E-2</v>
      </c>
      <c r="O93" s="58">
        <f t="shared" si="53"/>
        <v>1.3122010362398859</v>
      </c>
      <c r="P93" s="58">
        <f t="shared" si="54"/>
        <v>0.69255590062111805</v>
      </c>
      <c r="Q93" s="58">
        <f t="shared" si="55"/>
        <v>2.0047569368610039</v>
      </c>
      <c r="R93" s="58">
        <f t="shared" si="56"/>
        <v>200.47569368610039</v>
      </c>
      <c r="S93" s="61">
        <f t="shared" si="57"/>
        <v>73223.747118848172</v>
      </c>
      <c r="T93" s="59">
        <f t="shared" si="58"/>
        <v>691.48799999999983</v>
      </c>
      <c r="U93" s="56">
        <f t="shared" si="59"/>
        <v>2.947134505483155E-3</v>
      </c>
      <c r="V93" s="56">
        <f t="shared" si="60"/>
        <v>0.29471345054831549</v>
      </c>
      <c r="W93" s="60">
        <f t="shared" si="61"/>
        <v>107.64408781277223</v>
      </c>
    </row>
    <row r="94" spans="1:23" x14ac:dyDescent="0.25">
      <c r="A94" t="s">
        <v>126</v>
      </c>
      <c r="B94" s="49">
        <f>0.02+$B$51</f>
        <v>0.1</v>
      </c>
      <c r="C94">
        <f t="shared" si="45"/>
        <v>137.19999999999999</v>
      </c>
      <c r="D94" s="82">
        <f>CHOOSE($B$37,$J$29,$J$30,$J$31,$J$32)</f>
        <v>13.989555555555555</v>
      </c>
      <c r="E94" s="11">
        <f t="shared" si="46"/>
        <v>1.3989555555555555</v>
      </c>
      <c r="F94" s="11">
        <f t="shared" si="47"/>
        <v>1.375244444444444</v>
      </c>
      <c r="G94" s="11">
        <f t="shared" si="48"/>
        <v>2.8066213151927428</v>
      </c>
      <c r="H94" s="83">
        <f t="shared" si="62"/>
        <v>30</v>
      </c>
      <c r="I94" s="6">
        <f t="shared" si="63"/>
        <v>2.67</v>
      </c>
      <c r="J94" s="11">
        <f t="shared" si="49"/>
        <v>11.235955056179776</v>
      </c>
      <c r="K94" s="83">
        <f>('COP Table'!H44)</f>
        <v>5.2875553010884353</v>
      </c>
      <c r="L94" s="11">
        <f t="shared" si="50"/>
        <v>736.68854236551306</v>
      </c>
      <c r="M94" s="58">
        <f t="shared" si="51"/>
        <v>5.3694500172413493</v>
      </c>
      <c r="N94" s="58">
        <f t="shared" si="52"/>
        <v>9.5883036022166954E-2</v>
      </c>
      <c r="O94" s="58">
        <f t="shared" si="53"/>
        <v>1.341361059267439</v>
      </c>
      <c r="P94" s="58">
        <f t="shared" si="54"/>
        <v>0.61745668934240339</v>
      </c>
      <c r="Q94" s="58">
        <f t="shared" si="55"/>
        <v>1.9588177486098424</v>
      </c>
      <c r="R94" s="58">
        <f t="shared" si="56"/>
        <v>195.88177486098425</v>
      </c>
      <c r="S94" s="61">
        <f t="shared" si="57"/>
        <v>71545.818267974493</v>
      </c>
      <c r="T94" s="59">
        <f t="shared" si="58"/>
        <v>768.31999999999994</v>
      </c>
      <c r="U94" s="56">
        <f t="shared" si="59"/>
        <v>2.8602874231073126E-3</v>
      </c>
      <c r="V94" s="56">
        <f t="shared" si="60"/>
        <v>0.28602874231073128</v>
      </c>
      <c r="W94" s="60">
        <f t="shared" si="61"/>
        <v>104.4719981289946</v>
      </c>
    </row>
    <row r="95" spans="1:23" x14ac:dyDescent="0.25">
      <c r="A95" t="s">
        <v>137</v>
      </c>
      <c r="B95" s="49">
        <f>0.03+$B$51</f>
        <v>0.11</v>
      </c>
      <c r="C95">
        <f t="shared" si="45"/>
        <v>137.19999999999999</v>
      </c>
      <c r="D95" s="82">
        <f>CHOOSE($B$37,$K$29,$K$30,$K$31,$K$32)</f>
        <v>14.307499999999999</v>
      </c>
      <c r="E95" s="11">
        <f t="shared" si="46"/>
        <v>1.573825</v>
      </c>
      <c r="F95" s="11">
        <f t="shared" si="47"/>
        <v>1.2003749999999995</v>
      </c>
      <c r="G95" s="11">
        <f t="shared" si="48"/>
        <v>2.4497448979591829</v>
      </c>
      <c r="H95" s="83">
        <f t="shared" si="62"/>
        <v>30</v>
      </c>
      <c r="I95" s="6">
        <f t="shared" si="63"/>
        <v>2.67</v>
      </c>
      <c r="J95" s="11">
        <f t="shared" si="49"/>
        <v>11.235955056179776</v>
      </c>
      <c r="K95" s="83">
        <f>('COP Table'!H44)</f>
        <v>5.2875553010884353</v>
      </c>
      <c r="L95" s="11">
        <f t="shared" si="50"/>
        <v>736.68854236551306</v>
      </c>
      <c r="M95" s="58">
        <f t="shared" si="51"/>
        <v>5.3694500172413493</v>
      </c>
      <c r="N95" s="58">
        <f t="shared" si="52"/>
        <v>9.5883036022166954E-2</v>
      </c>
      <c r="O95" s="58">
        <f t="shared" si="53"/>
        <v>1.3718465378871536</v>
      </c>
      <c r="P95" s="58">
        <f t="shared" si="54"/>
        <v>0.53894387755102025</v>
      </c>
      <c r="Q95" s="58">
        <f t="shared" si="55"/>
        <v>1.9107904154381739</v>
      </c>
      <c r="R95" s="58">
        <f t="shared" si="56"/>
        <v>191.0790415438174</v>
      </c>
      <c r="S95" s="61">
        <f t="shared" si="57"/>
        <v>69791.619923879305</v>
      </c>
      <c r="T95" s="59">
        <f t="shared" si="58"/>
        <v>845.15199999999993</v>
      </c>
      <c r="U95" s="56">
        <f t="shared" si="59"/>
        <v>2.7694927460780228E-3</v>
      </c>
      <c r="V95" s="56">
        <f t="shared" si="60"/>
        <v>0.27694927460780228</v>
      </c>
      <c r="W95" s="60">
        <f t="shared" si="61"/>
        <v>101.15572255049977</v>
      </c>
    </row>
    <row r="96" spans="1:23" x14ac:dyDescent="0.25">
      <c r="A96" t="s">
        <v>138</v>
      </c>
      <c r="B96" s="49">
        <f>0.04+$B$51</f>
        <v>0.12</v>
      </c>
      <c r="C96">
        <f t="shared" si="45"/>
        <v>137.19999999999999</v>
      </c>
      <c r="D96" s="82">
        <f>CHOOSE($B$37,$L$29,$L$30,$L$31,$L$32)</f>
        <v>14.640232558139534</v>
      </c>
      <c r="E96" s="11">
        <f t="shared" si="46"/>
        <v>1.7568279069767441</v>
      </c>
      <c r="F96" s="11">
        <f t="shared" si="47"/>
        <v>1.0173720930232555</v>
      </c>
      <c r="G96" s="11">
        <f t="shared" si="48"/>
        <v>2.0762695775984805</v>
      </c>
      <c r="H96" s="83">
        <f t="shared" si="62"/>
        <v>30</v>
      </c>
      <c r="I96" s="6">
        <f t="shared" si="63"/>
        <v>2.67</v>
      </c>
      <c r="J96" s="11">
        <f t="shared" si="49"/>
        <v>11.235955056179776</v>
      </c>
      <c r="K96" s="83">
        <f>('COP Table'!H44)</f>
        <v>5.2875553010884353</v>
      </c>
      <c r="L96" s="11">
        <f t="shared" si="50"/>
        <v>736.68854236551306</v>
      </c>
      <c r="M96" s="58">
        <f t="shared" si="51"/>
        <v>5.3694500172413493</v>
      </c>
      <c r="N96" s="58">
        <f t="shared" si="52"/>
        <v>9.5883036022166954E-2</v>
      </c>
      <c r="O96" s="58">
        <f t="shared" si="53"/>
        <v>1.4037499457449945</v>
      </c>
      <c r="P96" s="58">
        <f t="shared" si="54"/>
        <v>0.4567793070716657</v>
      </c>
      <c r="Q96" s="58">
        <f t="shared" si="55"/>
        <v>1.8605292528166602</v>
      </c>
      <c r="R96" s="58">
        <f t="shared" si="56"/>
        <v>186.05292528166601</v>
      </c>
      <c r="S96" s="61">
        <f t="shared" si="57"/>
        <v>67955.830959128507</v>
      </c>
      <c r="T96" s="59">
        <f t="shared" si="58"/>
        <v>921.98399999999981</v>
      </c>
      <c r="U96" s="56">
        <f t="shared" si="59"/>
        <v>2.6744750608148123E-3</v>
      </c>
      <c r="V96" s="56">
        <f t="shared" si="60"/>
        <v>0.26744750608148121</v>
      </c>
      <c r="W96" s="60">
        <f t="shared" si="61"/>
        <v>97.68520159626101</v>
      </c>
    </row>
    <row r="97" spans="1:23" x14ac:dyDescent="0.25">
      <c r="A97" t="s">
        <v>156</v>
      </c>
      <c r="B97" s="49">
        <f>0.05+$B$51</f>
        <v>0.13</v>
      </c>
      <c r="C97">
        <f t="shared" si="45"/>
        <v>137.19999999999999</v>
      </c>
      <c r="D97" s="82">
        <f>CHOOSE($B$37,$M$29,$M$30,$M$31,$M$32)</f>
        <v>14.988809523809522</v>
      </c>
      <c r="E97" s="11">
        <f t="shared" si="46"/>
        <v>1.9485452380952379</v>
      </c>
      <c r="F97" s="11">
        <f t="shared" si="47"/>
        <v>0.82565476190476161</v>
      </c>
      <c r="G97" s="11">
        <f t="shared" si="48"/>
        <v>1.6850097181729828</v>
      </c>
      <c r="H97" s="83">
        <f t="shared" si="62"/>
        <v>30</v>
      </c>
      <c r="I97" s="6">
        <f t="shared" si="63"/>
        <v>2.67</v>
      </c>
      <c r="J97" s="11">
        <f t="shared" si="49"/>
        <v>11.235955056179776</v>
      </c>
      <c r="K97" s="83">
        <f>('COP Table'!H44)</f>
        <v>5.2875553010884353</v>
      </c>
      <c r="L97" s="11">
        <f t="shared" si="50"/>
        <v>736.68854236551306</v>
      </c>
      <c r="M97" s="58">
        <f t="shared" si="51"/>
        <v>5.3694500172413493</v>
      </c>
      <c r="N97" s="58">
        <f t="shared" si="52"/>
        <v>9.5883036022166954E-2</v>
      </c>
      <c r="O97" s="58">
        <f t="shared" si="53"/>
        <v>1.4371725635008274</v>
      </c>
      <c r="P97" s="58">
        <f t="shared" si="54"/>
        <v>0.37070213799805624</v>
      </c>
      <c r="Q97" s="58">
        <f t="shared" si="55"/>
        <v>1.8078747014988836</v>
      </c>
      <c r="R97" s="58">
        <f t="shared" si="56"/>
        <v>180.78747014988835</v>
      </c>
      <c r="S97" s="61">
        <f t="shared" si="57"/>
        <v>66032.62347224672</v>
      </c>
      <c r="T97" s="59">
        <f t="shared" si="58"/>
        <v>998.81599999999992</v>
      </c>
      <c r="U97" s="56">
        <f t="shared" si="59"/>
        <v>2.5749327238724015E-3</v>
      </c>
      <c r="V97" s="56">
        <f t="shared" si="60"/>
        <v>0.25749327238724018</v>
      </c>
      <c r="W97" s="60">
        <f t="shared" si="61"/>
        <v>94.049417739439477</v>
      </c>
    </row>
    <row r="98" spans="1:23" x14ac:dyDescent="0.25">
      <c r="D98" s="86"/>
      <c r="H98" s="86"/>
      <c r="K98" s="86"/>
      <c r="M98" s="59"/>
      <c r="N98" s="59"/>
      <c r="O98" s="59"/>
      <c r="P98" s="59"/>
      <c r="Q98" s="59"/>
      <c r="R98" s="59"/>
      <c r="S98" s="62"/>
      <c r="T98" s="59"/>
      <c r="U98" s="56"/>
      <c r="V98" s="56"/>
      <c r="W98" s="60"/>
    </row>
    <row r="99" spans="1:23" x14ac:dyDescent="0.25">
      <c r="A99" t="s">
        <v>127</v>
      </c>
      <c r="B99" s="49">
        <f>$B$51</f>
        <v>0.08</v>
      </c>
      <c r="C99">
        <f t="shared" ref="C99:C104" si="64">0.8*$C$51</f>
        <v>156.80000000000001</v>
      </c>
      <c r="D99" s="82">
        <f>CHOOSE($B$37,$H$29,$H$30,$H$31,$H$32)</f>
        <v>13.394255319148936</v>
      </c>
      <c r="E99" s="11">
        <f t="shared" ref="E99:E104" si="65">(B99*D99)</f>
        <v>1.071540425531915</v>
      </c>
      <c r="F99" s="11">
        <f t="shared" ref="F99:F104" si="66">$B$41-$E99</f>
        <v>1.7026595744680846</v>
      </c>
      <c r="G99" s="11">
        <f t="shared" ref="G99:G104" si="67">F99/$E$39</f>
        <v>3.4748154580981319</v>
      </c>
      <c r="H99" s="83">
        <f>$H$49</f>
        <v>30</v>
      </c>
      <c r="I99" s="6">
        <f>$I$51</f>
        <v>2.67</v>
      </c>
      <c r="J99" s="11">
        <f t="shared" ref="J99:J104" si="68">H99/I99</f>
        <v>11.235955056179776</v>
      </c>
      <c r="K99" s="83">
        <f>('COP Table'!G44)</f>
        <v>4.8483716276190476</v>
      </c>
      <c r="L99" s="11">
        <f t="shared" ref="L99:L104" si="69">(K99*C99)+J99</f>
        <v>771.46062626684659</v>
      </c>
      <c r="M99" s="58">
        <f t="shared" ref="M99:M104" si="70">L99/C99</f>
        <v>4.9200295042528479</v>
      </c>
      <c r="N99" s="58">
        <f t="shared" ref="N99:N104" si="71">M99/56</f>
        <v>8.7857669718800852E-2</v>
      </c>
      <c r="O99" s="58">
        <f t="shared" ref="O99:O104" si="72">N99*D99</f>
        <v>1.1767880599590788</v>
      </c>
      <c r="P99" s="58">
        <f t="shared" ref="P99:P104" si="73">G99*E$38</f>
        <v>0.76445940078158903</v>
      </c>
      <c r="Q99" s="58">
        <f t="shared" ref="Q99:Q104" si="74">O99+P99</f>
        <v>1.9412474607406678</v>
      </c>
      <c r="R99" s="58">
        <f t="shared" ref="R99:R104" si="75">Q99*100</f>
        <v>194.12474607406679</v>
      </c>
      <c r="S99" s="61">
        <f t="shared" ref="S99:S104" si="76">R99*365.25</f>
        <v>70904.063503552898</v>
      </c>
      <c r="T99" s="59">
        <f t="shared" ref="T99:T104" si="77">(C99*56)*B99</f>
        <v>702.46400000000006</v>
      </c>
      <c r="U99" s="56">
        <f t="shared" ref="U99:U104" si="78">(D99/(56*C99))+(G99/(60*45))</f>
        <v>2.8123713074388818E-3</v>
      </c>
      <c r="V99" s="56">
        <f t="shared" ref="V99:V104" si="79">U99*100</f>
        <v>0.28123713074388818</v>
      </c>
      <c r="W99" s="60">
        <f t="shared" ref="W99:W104" si="80">V99*365.25</f>
        <v>102.72186200420515</v>
      </c>
    </row>
    <row r="100" spans="1:23" x14ac:dyDescent="0.25">
      <c r="A100" t="s">
        <v>128</v>
      </c>
      <c r="B100" s="49">
        <f>0.01+$B$51</f>
        <v>0.09</v>
      </c>
      <c r="C100">
        <f t="shared" si="64"/>
        <v>156.80000000000001</v>
      </c>
      <c r="D100" s="82">
        <f>CHOOSE($B$37,$I$29,$I$30,$I$31,$I$32)</f>
        <v>13.685434782608693</v>
      </c>
      <c r="E100" s="11">
        <f t="shared" si="65"/>
        <v>1.2316891304347823</v>
      </c>
      <c r="F100" s="11">
        <f t="shared" si="66"/>
        <v>1.5425108695652172</v>
      </c>
      <c r="G100" s="11">
        <f t="shared" si="67"/>
        <v>3.1479813664596272</v>
      </c>
      <c r="H100" s="83">
        <f t="shared" ref="H100:H104" si="81">$H$49</f>
        <v>30</v>
      </c>
      <c r="I100" s="6">
        <f t="shared" ref="I100:I104" si="82">$I$51</f>
        <v>2.67</v>
      </c>
      <c r="J100" s="11">
        <f t="shared" si="68"/>
        <v>11.235955056179776</v>
      </c>
      <c r="K100" s="83">
        <f>('COP Table'!G44)</f>
        <v>4.8483716276190476</v>
      </c>
      <c r="L100" s="11">
        <f t="shared" si="69"/>
        <v>771.46062626684659</v>
      </c>
      <c r="M100" s="58">
        <f t="shared" si="70"/>
        <v>4.9200295042528479</v>
      </c>
      <c r="N100" s="58">
        <f t="shared" si="71"/>
        <v>8.7857669718800852E-2</v>
      </c>
      <c r="O100" s="58">
        <f t="shared" si="72"/>
        <v>1.2023704090886238</v>
      </c>
      <c r="P100" s="58">
        <f t="shared" si="73"/>
        <v>0.69255590062111805</v>
      </c>
      <c r="Q100" s="58">
        <f t="shared" si="74"/>
        <v>1.8949263097097417</v>
      </c>
      <c r="R100" s="58">
        <f t="shared" si="75"/>
        <v>189.49263097097418</v>
      </c>
      <c r="S100" s="61">
        <f t="shared" si="76"/>
        <v>69212.183462148314</v>
      </c>
      <c r="T100" s="59">
        <f t="shared" si="77"/>
        <v>790.27200000000005</v>
      </c>
      <c r="U100" s="56">
        <f t="shared" si="78"/>
        <v>2.7244825703745951E-3</v>
      </c>
      <c r="V100" s="56">
        <f t="shared" si="79"/>
        <v>0.27244825703745951</v>
      </c>
      <c r="W100" s="60">
        <f t="shared" si="80"/>
        <v>99.511725882932083</v>
      </c>
    </row>
    <row r="101" spans="1:23" x14ac:dyDescent="0.25">
      <c r="A101" t="s">
        <v>129</v>
      </c>
      <c r="B101" s="49">
        <f>0.02+$B$51</f>
        <v>0.1</v>
      </c>
      <c r="C101">
        <f t="shared" si="64"/>
        <v>156.80000000000001</v>
      </c>
      <c r="D101" s="82">
        <f>CHOOSE($B$37,$J$29,$J$30,$J$31,$J$32)</f>
        <v>13.989555555555555</v>
      </c>
      <c r="E101" s="11">
        <f t="shared" si="65"/>
        <v>1.3989555555555555</v>
      </c>
      <c r="F101" s="11">
        <f t="shared" si="66"/>
        <v>1.375244444444444</v>
      </c>
      <c r="G101" s="11">
        <f t="shared" si="67"/>
        <v>2.8066213151927428</v>
      </c>
      <c r="H101" s="83">
        <f t="shared" si="81"/>
        <v>30</v>
      </c>
      <c r="I101" s="6">
        <f t="shared" si="82"/>
        <v>2.67</v>
      </c>
      <c r="J101" s="11">
        <f t="shared" si="68"/>
        <v>11.235955056179776</v>
      </c>
      <c r="K101" s="83">
        <f>('COP Table'!G44)</f>
        <v>4.8483716276190476</v>
      </c>
      <c r="L101" s="11">
        <f t="shared" si="69"/>
        <v>771.46062626684659</v>
      </c>
      <c r="M101" s="58">
        <f t="shared" si="70"/>
        <v>4.9200295042528479</v>
      </c>
      <c r="N101" s="58">
        <f t="shared" si="71"/>
        <v>8.7857669718800852E-2</v>
      </c>
      <c r="O101" s="58">
        <f t="shared" si="72"/>
        <v>1.2290897515128154</v>
      </c>
      <c r="P101" s="58">
        <f t="shared" si="73"/>
        <v>0.61745668934240339</v>
      </c>
      <c r="Q101" s="58">
        <f t="shared" si="74"/>
        <v>1.8465464408552188</v>
      </c>
      <c r="R101" s="58">
        <f t="shared" si="75"/>
        <v>184.65464408552188</v>
      </c>
      <c r="S101" s="61">
        <f t="shared" si="76"/>
        <v>67445.108752236862</v>
      </c>
      <c r="T101" s="59">
        <f t="shared" si="77"/>
        <v>878.08000000000015</v>
      </c>
      <c r="U101" s="56">
        <f t="shared" si="78"/>
        <v>2.6326876672185624E-3</v>
      </c>
      <c r="V101" s="56">
        <f t="shared" si="79"/>
        <v>0.26326876672185623</v>
      </c>
      <c r="W101" s="60">
        <f t="shared" si="80"/>
        <v>96.158917045157992</v>
      </c>
    </row>
    <row r="102" spans="1:23" x14ac:dyDescent="0.25">
      <c r="A102" t="s">
        <v>139</v>
      </c>
      <c r="B102" s="49">
        <f>0.03+$B$51</f>
        <v>0.11</v>
      </c>
      <c r="C102">
        <f t="shared" si="64"/>
        <v>156.80000000000001</v>
      </c>
      <c r="D102" s="82">
        <f>CHOOSE($B$37,$K$29,$K$30,$K$31,$K$32)</f>
        <v>14.307499999999999</v>
      </c>
      <c r="E102" s="11">
        <f t="shared" si="65"/>
        <v>1.573825</v>
      </c>
      <c r="F102" s="11">
        <f t="shared" si="66"/>
        <v>1.2003749999999995</v>
      </c>
      <c r="G102" s="11">
        <f t="shared" si="67"/>
        <v>2.4497448979591829</v>
      </c>
      <c r="H102" s="83">
        <f t="shared" si="81"/>
        <v>30</v>
      </c>
      <c r="I102" s="6">
        <f t="shared" si="82"/>
        <v>2.67</v>
      </c>
      <c r="J102" s="11">
        <f t="shared" si="68"/>
        <v>11.235955056179776</v>
      </c>
      <c r="K102" s="83">
        <f>('COP Table'!G44)</f>
        <v>4.8483716276190476</v>
      </c>
      <c r="L102" s="11">
        <f t="shared" si="69"/>
        <v>771.46062626684659</v>
      </c>
      <c r="M102" s="58">
        <f t="shared" si="70"/>
        <v>4.9200295042528479</v>
      </c>
      <c r="N102" s="58">
        <f t="shared" si="71"/>
        <v>8.7857669718800852E-2</v>
      </c>
      <c r="O102" s="58">
        <f t="shared" si="72"/>
        <v>1.2570236095017431</v>
      </c>
      <c r="P102" s="58">
        <f t="shared" si="73"/>
        <v>0.53894387755102025</v>
      </c>
      <c r="Q102" s="58">
        <f t="shared" si="74"/>
        <v>1.7959674870527633</v>
      </c>
      <c r="R102" s="58">
        <f t="shared" si="75"/>
        <v>179.59674870527633</v>
      </c>
      <c r="S102" s="61">
        <f t="shared" si="76"/>
        <v>65597.712464602184</v>
      </c>
      <c r="T102" s="59">
        <f t="shared" si="77"/>
        <v>965.88800000000015</v>
      </c>
      <c r="U102" s="56">
        <f t="shared" si="78"/>
        <v>2.5367202684645281E-3</v>
      </c>
      <c r="V102" s="56">
        <f t="shared" si="79"/>
        <v>0.25367202684645279</v>
      </c>
      <c r="W102" s="60">
        <f t="shared" si="80"/>
        <v>92.653707805666883</v>
      </c>
    </row>
    <row r="103" spans="1:23" x14ac:dyDescent="0.25">
      <c r="A103" t="s">
        <v>140</v>
      </c>
      <c r="B103" s="49">
        <f>0.04+$B$51</f>
        <v>0.12</v>
      </c>
      <c r="C103">
        <f t="shared" si="64"/>
        <v>156.80000000000001</v>
      </c>
      <c r="D103" s="82">
        <f>CHOOSE($B$37,$L$29,$L$30,$L$31,$L$32)</f>
        <v>14.640232558139534</v>
      </c>
      <c r="E103" s="11">
        <f t="shared" si="65"/>
        <v>1.7568279069767441</v>
      </c>
      <c r="F103" s="11">
        <f t="shared" si="66"/>
        <v>1.0173720930232555</v>
      </c>
      <c r="G103" s="11">
        <f t="shared" si="67"/>
        <v>2.0762695775984805</v>
      </c>
      <c r="H103" s="83">
        <f t="shared" si="81"/>
        <v>30</v>
      </c>
      <c r="I103" s="6">
        <f t="shared" si="82"/>
        <v>2.67</v>
      </c>
      <c r="J103" s="11">
        <f t="shared" si="68"/>
        <v>11.235955056179776</v>
      </c>
      <c r="K103" s="83">
        <f>('COP Table'!G44)</f>
        <v>4.8483716276190476</v>
      </c>
      <c r="L103" s="11">
        <f t="shared" si="69"/>
        <v>771.46062626684659</v>
      </c>
      <c r="M103" s="58">
        <f t="shared" si="70"/>
        <v>4.9200295042528479</v>
      </c>
      <c r="N103" s="58">
        <f t="shared" si="71"/>
        <v>8.7857669718800852E-2</v>
      </c>
      <c r="O103" s="58">
        <f t="shared" si="72"/>
        <v>1.2862567166994581</v>
      </c>
      <c r="P103" s="58">
        <f t="shared" si="73"/>
        <v>0.4567793070716657</v>
      </c>
      <c r="Q103" s="58">
        <f t="shared" si="74"/>
        <v>1.7430360237711238</v>
      </c>
      <c r="R103" s="58">
        <f t="shared" si="75"/>
        <v>174.30360237711238</v>
      </c>
      <c r="S103" s="61">
        <f t="shared" si="76"/>
        <v>63664.390768240301</v>
      </c>
      <c r="T103" s="59">
        <f t="shared" si="77"/>
        <v>1053.6960000000001</v>
      </c>
      <c r="U103" s="56">
        <f t="shared" si="78"/>
        <v>2.4362892697684458E-3</v>
      </c>
      <c r="V103" s="56">
        <f t="shared" si="79"/>
        <v>0.24362892697684457</v>
      </c>
      <c r="W103" s="60">
        <f t="shared" si="80"/>
        <v>88.985465578292477</v>
      </c>
    </row>
    <row r="104" spans="1:23" x14ac:dyDescent="0.25">
      <c r="A104" t="s">
        <v>144</v>
      </c>
      <c r="B104" s="49">
        <f>0.05+$B$51</f>
        <v>0.13</v>
      </c>
      <c r="C104">
        <f t="shared" si="64"/>
        <v>156.80000000000001</v>
      </c>
      <c r="D104" s="82">
        <f>CHOOSE($B$37,$M$29,$M$30,$M$31,$M$32)</f>
        <v>14.988809523809522</v>
      </c>
      <c r="E104" s="11">
        <f t="shared" si="65"/>
        <v>1.9485452380952379</v>
      </c>
      <c r="F104" s="11">
        <f t="shared" si="66"/>
        <v>0.82565476190476161</v>
      </c>
      <c r="G104" s="11">
        <f t="shared" si="67"/>
        <v>1.6850097181729828</v>
      </c>
      <c r="H104" s="83">
        <f t="shared" si="81"/>
        <v>30</v>
      </c>
      <c r="I104" s="6">
        <f t="shared" si="82"/>
        <v>2.67</v>
      </c>
      <c r="J104" s="11">
        <f t="shared" si="68"/>
        <v>11.235955056179776</v>
      </c>
      <c r="K104" s="83">
        <f>('COP Table'!G44)</f>
        <v>4.8483716276190476</v>
      </c>
      <c r="L104" s="11">
        <f t="shared" si="69"/>
        <v>771.46062626684659</v>
      </c>
      <c r="M104" s="58">
        <f t="shared" si="70"/>
        <v>4.9200295042528479</v>
      </c>
      <c r="N104" s="58">
        <f t="shared" si="71"/>
        <v>8.7857669718800852E-2</v>
      </c>
      <c r="O104" s="58">
        <f t="shared" si="72"/>
        <v>1.3168818766208736</v>
      </c>
      <c r="P104" s="58">
        <f t="shared" si="73"/>
        <v>0.37070213799805624</v>
      </c>
      <c r="Q104" s="58">
        <f t="shared" si="74"/>
        <v>1.6875840146189298</v>
      </c>
      <c r="R104" s="58">
        <f t="shared" si="75"/>
        <v>168.75840146189299</v>
      </c>
      <c r="S104" s="61">
        <f t="shared" si="76"/>
        <v>61639.006133956413</v>
      </c>
      <c r="T104" s="59">
        <f t="shared" si="77"/>
        <v>1141.5040000000001</v>
      </c>
      <c r="U104" s="56">
        <f t="shared" si="78"/>
        <v>2.331075842563026E-3</v>
      </c>
      <c r="V104" s="56">
        <f t="shared" si="79"/>
        <v>0.2331075842563026</v>
      </c>
      <c r="W104" s="60">
        <f t="shared" si="80"/>
        <v>85.14254514961452</v>
      </c>
    </row>
    <row r="105" spans="1:23" x14ac:dyDescent="0.25">
      <c r="D105" s="86"/>
      <c r="H105" s="86"/>
      <c r="K105" s="86"/>
      <c r="M105" s="59"/>
      <c r="N105" s="59"/>
      <c r="O105" s="59"/>
      <c r="P105" s="59"/>
      <c r="Q105" s="59"/>
      <c r="R105" s="59"/>
      <c r="S105" s="62"/>
      <c r="T105" s="59"/>
      <c r="U105" s="56"/>
      <c r="V105" s="56"/>
      <c r="W105" s="60"/>
    </row>
    <row r="106" spans="1:23" x14ac:dyDescent="0.25">
      <c r="A106" t="s">
        <v>130</v>
      </c>
      <c r="B106" s="49">
        <f>$B$51</f>
        <v>0.08</v>
      </c>
      <c r="C106">
        <f t="shared" ref="C106:C111" si="83">0.9*$C$51</f>
        <v>176.4</v>
      </c>
      <c r="D106" s="82">
        <f>CHOOSE($B$37,$H$29,$H$30,$H$31,$H$32)</f>
        <v>13.394255319148936</v>
      </c>
      <c r="E106" s="11">
        <f t="shared" ref="E106:E111" si="84">(B106*D106)</f>
        <v>1.071540425531915</v>
      </c>
      <c r="F106" s="11">
        <f t="shared" ref="F106:F111" si="85">$B$41-$E106</f>
        <v>1.7026595744680846</v>
      </c>
      <c r="G106" s="11">
        <f t="shared" ref="G106:G111" si="86">F106/$E$39</f>
        <v>3.4748154580981319</v>
      </c>
      <c r="H106" s="83">
        <f>$H$49</f>
        <v>30</v>
      </c>
      <c r="I106" s="6">
        <f>$I$51</f>
        <v>2.67</v>
      </c>
      <c r="J106" s="11">
        <f t="shared" ref="J106:J111" si="87">H106/I106</f>
        <v>11.235955056179776</v>
      </c>
      <c r="K106" s="83">
        <f>('COP Table'!F44)</f>
        <v>4.5067843260317453</v>
      </c>
      <c r="L106" s="11">
        <f t="shared" ref="L106:L118" si="88">(K106*C106)+J106</f>
        <v>806.23271016817966</v>
      </c>
      <c r="M106" s="58">
        <f t="shared" ref="M106:M118" si="89">L106/C106</f>
        <v>4.5704802163729008</v>
      </c>
      <c r="N106" s="58">
        <f t="shared" ref="N106:N111" si="90">M106/56</f>
        <v>8.1615718149516084E-2</v>
      </c>
      <c r="O106" s="58">
        <f t="shared" ref="O106:O113" si="91">N106*D106</f>
        <v>1.0931817669503161</v>
      </c>
      <c r="P106" s="58">
        <f t="shared" ref="P106:P111" si="92">G106*E$38</f>
        <v>0.76445940078158903</v>
      </c>
      <c r="Q106" s="58">
        <f t="shared" ref="Q106:Q111" si="93">O106+P106</f>
        <v>1.8576411677319051</v>
      </c>
      <c r="R106" s="58">
        <f t="shared" ref="R106:R111" si="94">Q106*100</f>
        <v>185.76411677319052</v>
      </c>
      <c r="S106" s="61">
        <f t="shared" ref="S106:S111" si="95">R106*365.25</f>
        <v>67850.343651407835</v>
      </c>
      <c r="T106" s="59">
        <f t="shared" ref="T106:T111" si="96">(C106*56)*B106</f>
        <v>790.27199999999993</v>
      </c>
      <c r="U106" s="56">
        <f t="shared" ref="U106:U111" si="97">(D106/(56*C106))+(G106/(60*45))</f>
        <v>2.6428821275217276E-3</v>
      </c>
      <c r="V106" s="56">
        <f>U106*100</f>
        <v>0.26428821275217274</v>
      </c>
      <c r="W106" s="60">
        <f>V106*365.25</f>
        <v>96.531269707731099</v>
      </c>
    </row>
    <row r="107" spans="1:23" x14ac:dyDescent="0.25">
      <c r="A107" t="s">
        <v>131</v>
      </c>
      <c r="B107" s="49">
        <f>0.01+$B$51</f>
        <v>0.09</v>
      </c>
      <c r="C107">
        <f t="shared" si="83"/>
        <v>176.4</v>
      </c>
      <c r="D107" s="82">
        <f>CHOOSE($B$37,$I$29,$I$30,$I$31,$I$32)</f>
        <v>13.685434782608693</v>
      </c>
      <c r="E107" s="11">
        <f t="shared" si="84"/>
        <v>1.2316891304347823</v>
      </c>
      <c r="F107" s="11">
        <f t="shared" si="85"/>
        <v>1.5425108695652172</v>
      </c>
      <c r="G107" s="11">
        <f t="shared" si="86"/>
        <v>3.1479813664596272</v>
      </c>
      <c r="H107" s="83">
        <f t="shared" ref="H107:H111" si="98">$H$49</f>
        <v>30</v>
      </c>
      <c r="I107" s="6">
        <f t="shared" ref="I107:I111" si="99">$I$51</f>
        <v>2.67</v>
      </c>
      <c r="J107" s="11">
        <f t="shared" si="87"/>
        <v>11.235955056179776</v>
      </c>
      <c r="K107" s="83">
        <f>('COP Table'!F44)</f>
        <v>4.5067843260317453</v>
      </c>
      <c r="L107" s="11">
        <f t="shared" si="88"/>
        <v>806.23271016817966</v>
      </c>
      <c r="M107" s="58">
        <f t="shared" si="89"/>
        <v>4.5704802163729008</v>
      </c>
      <c r="N107" s="58">
        <f t="shared" si="90"/>
        <v>8.1615718149516084E-2</v>
      </c>
      <c r="O107" s="58">
        <f t="shared" si="91"/>
        <v>1.116946587970975</v>
      </c>
      <c r="P107" s="58">
        <f t="shared" si="92"/>
        <v>0.69255590062111805</v>
      </c>
      <c r="Q107" s="58">
        <f t="shared" si="93"/>
        <v>1.8095024885920932</v>
      </c>
      <c r="R107" s="58">
        <f t="shared" si="94"/>
        <v>180.95024885920932</v>
      </c>
      <c r="S107" s="61">
        <f t="shared" si="95"/>
        <v>66092.078395826204</v>
      </c>
      <c r="T107" s="59">
        <f t="shared" si="96"/>
        <v>889.05599999999993</v>
      </c>
      <c r="U107" s="56">
        <f t="shared" si="97"/>
        <v>2.5513088430679379E-3</v>
      </c>
      <c r="V107" s="56">
        <f t="shared" ref="V107:V118" si="100">U107*100</f>
        <v>0.25513088430679381</v>
      </c>
      <c r="W107" s="60">
        <f t="shared" ref="W107:W118" si="101">V107*365.25</f>
        <v>93.186555493056446</v>
      </c>
    </row>
    <row r="108" spans="1:23" x14ac:dyDescent="0.25">
      <c r="A108" t="s">
        <v>132</v>
      </c>
      <c r="B108" s="49">
        <f>0.02+$B$51</f>
        <v>0.1</v>
      </c>
      <c r="C108">
        <f t="shared" si="83"/>
        <v>176.4</v>
      </c>
      <c r="D108" s="82">
        <f>CHOOSE($B$37,$J$29,$J$30,$J$31,$J$32)</f>
        <v>13.989555555555555</v>
      </c>
      <c r="E108" s="11">
        <f t="shared" si="84"/>
        <v>1.3989555555555555</v>
      </c>
      <c r="F108" s="11">
        <f t="shared" si="85"/>
        <v>1.375244444444444</v>
      </c>
      <c r="G108" s="11">
        <f t="shared" si="86"/>
        <v>2.8066213151927428</v>
      </c>
      <c r="H108" s="83">
        <f t="shared" si="98"/>
        <v>30</v>
      </c>
      <c r="I108" s="6">
        <f t="shared" si="99"/>
        <v>2.67</v>
      </c>
      <c r="J108" s="11">
        <f t="shared" si="87"/>
        <v>11.235955056179776</v>
      </c>
      <c r="K108" s="83">
        <f>('COP Table'!F44)</f>
        <v>4.5067843260317453</v>
      </c>
      <c r="L108" s="11">
        <f t="shared" si="88"/>
        <v>806.23271016817966</v>
      </c>
      <c r="M108" s="58">
        <f t="shared" si="89"/>
        <v>4.5704802163729008</v>
      </c>
      <c r="N108" s="58">
        <f t="shared" si="90"/>
        <v>8.1615718149516084E-2</v>
      </c>
      <c r="O108" s="58">
        <f t="shared" si="91"/>
        <v>1.1417676232592191</v>
      </c>
      <c r="P108" s="58">
        <f t="shared" si="92"/>
        <v>0.61745668934240339</v>
      </c>
      <c r="Q108" s="58">
        <f t="shared" si="93"/>
        <v>1.7592243126016225</v>
      </c>
      <c r="R108" s="58">
        <f t="shared" si="94"/>
        <v>175.92243126016226</v>
      </c>
      <c r="S108" s="61">
        <f t="shared" si="95"/>
        <v>64255.668017774267</v>
      </c>
      <c r="T108" s="59">
        <f t="shared" si="96"/>
        <v>987.84</v>
      </c>
      <c r="U108" s="56">
        <f t="shared" si="97"/>
        <v>2.4556656348606459E-3</v>
      </c>
      <c r="V108" s="56">
        <f t="shared" si="100"/>
        <v>0.24556656348606459</v>
      </c>
      <c r="W108" s="60">
        <f t="shared" si="101"/>
        <v>89.693187313285094</v>
      </c>
    </row>
    <row r="109" spans="1:23" x14ac:dyDescent="0.25">
      <c r="A109" t="s">
        <v>141</v>
      </c>
      <c r="B109" s="49">
        <f>0.03+$B$51</f>
        <v>0.11</v>
      </c>
      <c r="C109">
        <f t="shared" si="83"/>
        <v>176.4</v>
      </c>
      <c r="D109" s="82">
        <f>CHOOSE($B$37,$K$29,$K$30,$K$31,$K$32)</f>
        <v>14.307499999999999</v>
      </c>
      <c r="E109" s="11">
        <f t="shared" si="84"/>
        <v>1.573825</v>
      </c>
      <c r="F109" s="11">
        <f t="shared" si="85"/>
        <v>1.2003749999999995</v>
      </c>
      <c r="G109" s="11">
        <f t="shared" si="86"/>
        <v>2.4497448979591829</v>
      </c>
      <c r="H109" s="83">
        <f t="shared" si="98"/>
        <v>30</v>
      </c>
      <c r="I109" s="6">
        <f t="shared" si="99"/>
        <v>2.67</v>
      </c>
      <c r="J109" s="11">
        <f t="shared" si="87"/>
        <v>11.235955056179776</v>
      </c>
      <c r="K109" s="83">
        <f>('COP Table'!F44)</f>
        <v>4.5067843260317453</v>
      </c>
      <c r="L109" s="11">
        <f t="shared" si="88"/>
        <v>806.23271016817966</v>
      </c>
      <c r="M109" s="58">
        <f t="shared" si="89"/>
        <v>4.5704802163729008</v>
      </c>
      <c r="N109" s="58">
        <f t="shared" si="90"/>
        <v>8.1615718149516084E-2</v>
      </c>
      <c r="O109" s="58">
        <f t="shared" si="91"/>
        <v>1.1677168874242012</v>
      </c>
      <c r="P109" s="58">
        <f t="shared" si="92"/>
        <v>0.53894387755102025</v>
      </c>
      <c r="Q109" s="58">
        <f t="shared" si="93"/>
        <v>1.7066607649752215</v>
      </c>
      <c r="R109" s="58">
        <f t="shared" si="94"/>
        <v>170.66607649752214</v>
      </c>
      <c r="S109" s="61">
        <f t="shared" si="95"/>
        <v>62335.784440719959</v>
      </c>
      <c r="T109" s="59">
        <f t="shared" si="96"/>
        <v>1086.624</v>
      </c>
      <c r="U109" s="56">
        <f t="shared" si="97"/>
        <v>2.3556750080984774E-3</v>
      </c>
      <c r="V109" s="56">
        <f t="shared" si="100"/>
        <v>0.23556750080984773</v>
      </c>
      <c r="W109" s="60">
        <f t="shared" si="101"/>
        <v>86.041029670796888</v>
      </c>
    </row>
    <row r="110" spans="1:23" x14ac:dyDescent="0.25">
      <c r="A110" t="s">
        <v>142</v>
      </c>
      <c r="B110" s="49">
        <f>0.04+$B$51</f>
        <v>0.12</v>
      </c>
      <c r="C110">
        <f t="shared" si="83"/>
        <v>176.4</v>
      </c>
      <c r="D110" s="82">
        <f>CHOOSE($B$37,$L$29,$L$30,$L$31,$L$32)</f>
        <v>14.640232558139534</v>
      </c>
      <c r="E110" s="11">
        <f t="shared" si="84"/>
        <v>1.7568279069767441</v>
      </c>
      <c r="F110" s="11">
        <f t="shared" si="85"/>
        <v>1.0173720930232555</v>
      </c>
      <c r="G110" s="11">
        <f t="shared" si="86"/>
        <v>2.0762695775984805</v>
      </c>
      <c r="H110" s="83">
        <f t="shared" si="98"/>
        <v>30</v>
      </c>
      <c r="I110" s="6">
        <f t="shared" si="99"/>
        <v>2.67</v>
      </c>
      <c r="J110" s="11">
        <f t="shared" si="87"/>
        <v>11.235955056179776</v>
      </c>
      <c r="K110" s="83">
        <f>('COP Table'!F44)</f>
        <v>4.5067843260317453</v>
      </c>
      <c r="L110" s="11">
        <f t="shared" si="88"/>
        <v>806.23271016817966</v>
      </c>
      <c r="M110" s="58">
        <f t="shared" si="89"/>
        <v>4.5704802163729008</v>
      </c>
      <c r="N110" s="58">
        <f t="shared" si="90"/>
        <v>8.1615718149516084E-2</v>
      </c>
      <c r="O110" s="58">
        <f t="shared" si="91"/>
        <v>1.1948730941084851</v>
      </c>
      <c r="P110" s="58">
        <f t="shared" si="92"/>
        <v>0.4567793070716657</v>
      </c>
      <c r="Q110" s="58">
        <f t="shared" si="93"/>
        <v>1.6516524011801508</v>
      </c>
      <c r="R110" s="58">
        <f t="shared" si="94"/>
        <v>165.16524011801508</v>
      </c>
      <c r="S110" s="61">
        <f t="shared" si="95"/>
        <v>60326.603953105005</v>
      </c>
      <c r="T110" s="59">
        <f t="shared" si="96"/>
        <v>1185.4079999999999</v>
      </c>
      <c r="U110" s="56">
        <f t="shared" si="97"/>
        <v>2.2510336545101609E-3</v>
      </c>
      <c r="V110" s="56">
        <f t="shared" si="100"/>
        <v>0.22510336545101609</v>
      </c>
      <c r="W110" s="60">
        <f t="shared" si="101"/>
        <v>82.219004230983629</v>
      </c>
    </row>
    <row r="111" spans="1:23" x14ac:dyDescent="0.25">
      <c r="A111" t="s">
        <v>145</v>
      </c>
      <c r="B111" s="49">
        <f>0.05+$B$51</f>
        <v>0.13</v>
      </c>
      <c r="C111">
        <f t="shared" si="83"/>
        <v>176.4</v>
      </c>
      <c r="D111" s="82">
        <f>CHOOSE($B$37,$M$29,$M$30,$M$31,$M$32)</f>
        <v>14.988809523809522</v>
      </c>
      <c r="E111" s="11">
        <f t="shared" si="84"/>
        <v>1.9485452380952379</v>
      </c>
      <c r="F111" s="11">
        <f t="shared" si="85"/>
        <v>0.82565476190476161</v>
      </c>
      <c r="G111" s="11">
        <f t="shared" si="86"/>
        <v>1.6850097181729828</v>
      </c>
      <c r="H111" s="83">
        <f t="shared" si="98"/>
        <v>30</v>
      </c>
      <c r="I111" s="6">
        <f t="shared" si="99"/>
        <v>2.67</v>
      </c>
      <c r="J111" s="11">
        <f t="shared" si="87"/>
        <v>11.235955056179776</v>
      </c>
      <c r="K111" s="83">
        <f>('COP Table'!F44)</f>
        <v>4.5067843260317453</v>
      </c>
      <c r="L111" s="11">
        <f t="shared" si="88"/>
        <v>806.23271016817966</v>
      </c>
      <c r="M111" s="58">
        <f t="shared" si="89"/>
        <v>4.5704802163729008</v>
      </c>
      <c r="N111" s="58">
        <f t="shared" si="90"/>
        <v>8.1615718149516084E-2</v>
      </c>
      <c r="O111" s="58">
        <f t="shared" si="91"/>
        <v>1.2233224534920204</v>
      </c>
      <c r="P111" s="58">
        <f t="shared" si="92"/>
        <v>0.37070213799805624</v>
      </c>
      <c r="Q111" s="58">
        <f t="shared" si="93"/>
        <v>1.5940245914900766</v>
      </c>
      <c r="R111" s="58">
        <f t="shared" si="94"/>
        <v>159.40245914900765</v>
      </c>
      <c r="S111" s="61">
        <f t="shared" si="95"/>
        <v>58221.748204175048</v>
      </c>
      <c r="T111" s="59">
        <f t="shared" si="96"/>
        <v>1284.192</v>
      </c>
      <c r="U111" s="56">
        <f t="shared" si="97"/>
        <v>2.1414093793224011E-3</v>
      </c>
      <c r="V111" s="56">
        <f t="shared" si="100"/>
        <v>0.21414093793224012</v>
      </c>
      <c r="W111" s="60">
        <f t="shared" si="101"/>
        <v>78.214977579750709</v>
      </c>
    </row>
    <row r="112" spans="1:23" x14ac:dyDescent="0.25">
      <c r="D112" s="86"/>
      <c r="K112" s="86"/>
      <c r="M112" s="59"/>
      <c r="N112" s="59"/>
      <c r="O112" s="59"/>
      <c r="P112" s="59"/>
      <c r="Q112" s="59"/>
      <c r="R112" s="59"/>
      <c r="S112" s="62"/>
      <c r="T112" s="59"/>
      <c r="U112" s="56"/>
      <c r="V112" s="56"/>
      <c r="W112" s="60"/>
    </row>
    <row r="113" spans="1:23" x14ac:dyDescent="0.25">
      <c r="A113" t="s">
        <v>104</v>
      </c>
      <c r="B113" s="49">
        <f t="shared" ref="B113:N113" si="102">B51</f>
        <v>0.08</v>
      </c>
      <c r="C113">
        <f t="shared" si="102"/>
        <v>196</v>
      </c>
      <c r="D113" s="82">
        <f t="shared" si="102"/>
        <v>13.394255319148936</v>
      </c>
      <c r="E113" s="6">
        <f t="shared" si="102"/>
        <v>1.071540425531915</v>
      </c>
      <c r="F113" s="6">
        <f t="shared" si="102"/>
        <v>1.7026595744680846</v>
      </c>
      <c r="G113" s="6">
        <f t="shared" si="102"/>
        <v>3.4748154580981319</v>
      </c>
      <c r="H113" s="6">
        <f>$H$51</f>
        <v>170</v>
      </c>
      <c r="I113" s="6">
        <f>$I$51</f>
        <v>2.67</v>
      </c>
      <c r="J113" s="6">
        <f t="shared" si="102"/>
        <v>63.670411985018731</v>
      </c>
      <c r="K113" s="82">
        <f t="shared" si="102"/>
        <v>4.2335144847619048</v>
      </c>
      <c r="L113" s="11">
        <f t="shared" si="88"/>
        <v>893.43925099835212</v>
      </c>
      <c r="M113" s="58">
        <f t="shared" si="89"/>
        <v>4.5583635255017967</v>
      </c>
      <c r="N113" s="59">
        <f t="shared" si="102"/>
        <v>8.1399348669674937E-2</v>
      </c>
      <c r="O113" s="58">
        <f t="shared" si="91"/>
        <v>1.0902836588940523</v>
      </c>
      <c r="P113" s="58">
        <f t="shared" ref="P113:P118" si="103">G113*E$38</f>
        <v>0.76445940078158903</v>
      </c>
      <c r="Q113" s="59">
        <f>Q51</f>
        <v>1.8547430596756413</v>
      </c>
      <c r="R113" s="59">
        <f>Q51*100</f>
        <v>185.47430596756413</v>
      </c>
      <c r="S113" s="62">
        <f>(Q51*100)*365.25</f>
        <v>67744.490254652803</v>
      </c>
      <c r="T113" s="59">
        <f t="shared" ref="T113:T118" si="104">(C113*56)*B113</f>
        <v>878.08</v>
      </c>
      <c r="U113" s="56">
        <f t="shared" ref="U113:U118" si="105">(D113/(56*C113))+(G113/(60*45))</f>
        <v>2.5072907835880041E-3</v>
      </c>
      <c r="V113" s="56">
        <f t="shared" si="100"/>
        <v>0.25072907835880043</v>
      </c>
      <c r="W113" s="60">
        <f t="shared" si="101"/>
        <v>91.578795870551858</v>
      </c>
    </row>
    <row r="114" spans="1:23" x14ac:dyDescent="0.25">
      <c r="A114" t="s">
        <v>3</v>
      </c>
      <c r="B114" s="49">
        <f>0.01+$B$51</f>
        <v>0.09</v>
      </c>
      <c r="C114">
        <f>C51</f>
        <v>196</v>
      </c>
      <c r="D114" s="82">
        <f>CHOOSE($B$37,$I$29,$I$30,$I$31,$I$32)</f>
        <v>13.685434782608693</v>
      </c>
      <c r="E114" s="11">
        <f>(B114*D114)</f>
        <v>1.2316891304347823</v>
      </c>
      <c r="F114" s="11">
        <f>$B$41-$E114</f>
        <v>1.5425108695652172</v>
      </c>
      <c r="G114" s="11">
        <f>F114/$E$39</f>
        <v>3.1479813664596272</v>
      </c>
      <c r="H114" s="6">
        <f t="shared" ref="H114:H118" si="106">$H$51</f>
        <v>170</v>
      </c>
      <c r="I114" s="6">
        <f t="shared" ref="I114:I118" si="107">$I$51</f>
        <v>2.67</v>
      </c>
      <c r="J114" s="11">
        <f>H114/I114</f>
        <v>63.670411985018731</v>
      </c>
      <c r="K114" s="83">
        <f>K51</f>
        <v>4.2335144847619048</v>
      </c>
      <c r="L114" s="11">
        <f t="shared" si="88"/>
        <v>893.43925099835212</v>
      </c>
      <c r="M114" s="58">
        <f t="shared" si="89"/>
        <v>4.5583635255017967</v>
      </c>
      <c r="N114" s="58">
        <f>M114/56</f>
        <v>8.1399348669674937E-2</v>
      </c>
      <c r="O114" s="58">
        <f>N114*D114</f>
        <v>1.1139854775656621</v>
      </c>
      <c r="P114" s="58">
        <f t="shared" si="103"/>
        <v>0.69255590062111805</v>
      </c>
      <c r="Q114" s="58">
        <f>O114+P114</f>
        <v>1.8065413781867803</v>
      </c>
      <c r="R114" s="58">
        <f>Q114*100</f>
        <v>180.65413781867804</v>
      </c>
      <c r="S114" s="61">
        <f>R114*365.25</f>
        <v>65983.923838272152</v>
      </c>
      <c r="T114" s="59">
        <f t="shared" si="104"/>
        <v>987.83999999999992</v>
      </c>
      <c r="U114" s="56">
        <f t="shared" si="105"/>
        <v>2.4127698612226118E-3</v>
      </c>
      <c r="V114" s="56">
        <f t="shared" si="100"/>
        <v>0.24127698612226117</v>
      </c>
      <c r="W114" s="60">
        <f t="shared" si="101"/>
        <v>88.126419181155896</v>
      </c>
    </row>
    <row r="115" spans="1:23" x14ac:dyDescent="0.25">
      <c r="A115" t="s">
        <v>4</v>
      </c>
      <c r="B115" s="49">
        <f>0.02+$B$51</f>
        <v>0.1</v>
      </c>
      <c r="C115">
        <f>C51</f>
        <v>196</v>
      </c>
      <c r="D115" s="82">
        <f>CHOOSE($B$37,$J$29,$J$30,$J$31,$J$32)</f>
        <v>13.989555555555555</v>
      </c>
      <c r="E115" s="11">
        <f>(B115*D115)</f>
        <v>1.3989555555555555</v>
      </c>
      <c r="F115" s="11">
        <f>$B$41-$E115</f>
        <v>1.375244444444444</v>
      </c>
      <c r="G115" s="11">
        <f>F115/$E$39</f>
        <v>2.8066213151927428</v>
      </c>
      <c r="H115" s="6">
        <f t="shared" si="106"/>
        <v>170</v>
      </c>
      <c r="I115" s="6">
        <f t="shared" si="107"/>
        <v>2.67</v>
      </c>
      <c r="J115" s="11">
        <f>H115/I115</f>
        <v>63.670411985018731</v>
      </c>
      <c r="K115" s="83">
        <f>K51</f>
        <v>4.2335144847619048</v>
      </c>
      <c r="L115" s="11">
        <f t="shared" si="88"/>
        <v>893.43925099835212</v>
      </c>
      <c r="M115" s="58">
        <f t="shared" si="89"/>
        <v>4.5583635255017967</v>
      </c>
      <c r="N115" s="58">
        <f>M115/56</f>
        <v>8.1399348669674937E-2</v>
      </c>
      <c r="O115" s="58">
        <f>N115*D115</f>
        <v>1.1387407104004545</v>
      </c>
      <c r="P115" s="58">
        <f t="shared" si="103"/>
        <v>0.61745668934240339</v>
      </c>
      <c r="Q115" s="58">
        <f>O115+P115</f>
        <v>1.7561973997428579</v>
      </c>
      <c r="R115" s="58">
        <f>Q115*100</f>
        <v>175.61973997428581</v>
      </c>
      <c r="S115" s="61">
        <f>R115*365.25</f>
        <v>64145.110025607893</v>
      </c>
      <c r="T115" s="59">
        <f t="shared" si="104"/>
        <v>1097.6000000000001</v>
      </c>
      <c r="U115" s="56">
        <f t="shared" si="105"/>
        <v>2.3140480089743126E-3</v>
      </c>
      <c r="V115" s="56">
        <f t="shared" si="100"/>
        <v>0.23140480089743126</v>
      </c>
      <c r="W115" s="60">
        <f t="shared" si="101"/>
        <v>84.520603527786776</v>
      </c>
    </row>
    <row r="116" spans="1:23" x14ac:dyDescent="0.25">
      <c r="A116" t="s">
        <v>5</v>
      </c>
      <c r="B116" s="49">
        <f>0.03+$B$51</f>
        <v>0.11</v>
      </c>
      <c r="C116">
        <f>C51</f>
        <v>196</v>
      </c>
      <c r="D116" s="82">
        <f>CHOOSE($B$37,$K$29,$K$30,$K$31,$K$32)</f>
        <v>14.307499999999999</v>
      </c>
      <c r="E116" s="11">
        <f>(B116*D116)</f>
        <v>1.573825</v>
      </c>
      <c r="F116" s="11">
        <f>$B$41-$E116</f>
        <v>1.2003749999999995</v>
      </c>
      <c r="G116" s="11">
        <f>F116/$E$39</f>
        <v>2.4497448979591829</v>
      </c>
      <c r="H116" s="6">
        <f t="shared" si="106"/>
        <v>170</v>
      </c>
      <c r="I116" s="6">
        <f t="shared" si="107"/>
        <v>2.67</v>
      </c>
      <c r="J116" s="11">
        <f>H116/I116</f>
        <v>63.670411985018731</v>
      </c>
      <c r="K116" s="83">
        <f>K51</f>
        <v>4.2335144847619048</v>
      </c>
      <c r="L116" s="11">
        <f t="shared" si="88"/>
        <v>893.43925099835212</v>
      </c>
      <c r="M116" s="58">
        <f t="shared" si="89"/>
        <v>4.5583635255017967</v>
      </c>
      <c r="N116" s="58">
        <f>M116/56</f>
        <v>8.1399348669674937E-2</v>
      </c>
      <c r="O116" s="58">
        <f>N116*D116</f>
        <v>1.164621181091374</v>
      </c>
      <c r="P116" s="58">
        <f t="shared" si="103"/>
        <v>0.53894387755102025</v>
      </c>
      <c r="Q116" s="58">
        <f>O116+P116</f>
        <v>1.7035650586423943</v>
      </c>
      <c r="R116" s="58">
        <f>Q116*100</f>
        <v>170.35650586423944</v>
      </c>
      <c r="S116" s="61">
        <f>R116*365.25</f>
        <v>62222.713766913454</v>
      </c>
      <c r="T116" s="59">
        <f t="shared" si="104"/>
        <v>1207.3599999999999</v>
      </c>
      <c r="U116" s="56">
        <f t="shared" si="105"/>
        <v>2.2108387998056363E-3</v>
      </c>
      <c r="V116" s="56">
        <f t="shared" si="100"/>
        <v>0.22108387998056364</v>
      </c>
      <c r="W116" s="60">
        <f t="shared" si="101"/>
        <v>80.750887162900867</v>
      </c>
    </row>
    <row r="117" spans="1:23" x14ac:dyDescent="0.25">
      <c r="A117" t="s">
        <v>6</v>
      </c>
      <c r="B117" s="49">
        <f>0.04+$B$51</f>
        <v>0.12</v>
      </c>
      <c r="C117">
        <f>C51</f>
        <v>196</v>
      </c>
      <c r="D117" s="82">
        <f>CHOOSE($B$37,$L$29,$L$30,$L$31,$L$32)</f>
        <v>14.640232558139534</v>
      </c>
      <c r="E117" s="11">
        <f>(B117*D117)</f>
        <v>1.7568279069767441</v>
      </c>
      <c r="F117" s="11">
        <f>$B$41-$E117</f>
        <v>1.0173720930232555</v>
      </c>
      <c r="G117" s="11">
        <f>F117/$E$39</f>
        <v>2.0762695775984805</v>
      </c>
      <c r="H117" s="6">
        <f t="shared" si="106"/>
        <v>170</v>
      </c>
      <c r="I117" s="6">
        <f t="shared" si="107"/>
        <v>2.67</v>
      </c>
      <c r="J117" s="11">
        <f>H117/I117</f>
        <v>63.670411985018731</v>
      </c>
      <c r="K117" s="83">
        <f>K51</f>
        <v>4.2335144847619048</v>
      </c>
      <c r="L117" s="11">
        <f t="shared" si="88"/>
        <v>893.43925099835212</v>
      </c>
      <c r="M117" s="58">
        <f t="shared" si="89"/>
        <v>4.5583635255017967</v>
      </c>
      <c r="N117" s="58">
        <f>M117/56</f>
        <v>8.1399348669674937E-2</v>
      </c>
      <c r="O117" s="58">
        <f>N117*D117</f>
        <v>1.191705394605127</v>
      </c>
      <c r="P117" s="58">
        <f t="shared" si="103"/>
        <v>0.4567793070716657</v>
      </c>
      <c r="Q117" s="58">
        <f>O117+P117</f>
        <v>1.6484847016767927</v>
      </c>
      <c r="R117" s="58">
        <f>Q117*100</f>
        <v>164.84847016767927</v>
      </c>
      <c r="S117" s="61">
        <f>R117*365.25</f>
        <v>60210.903728744852</v>
      </c>
      <c r="T117" s="59">
        <f t="shared" si="104"/>
        <v>1317.12</v>
      </c>
      <c r="U117" s="56">
        <f t="shared" si="105"/>
        <v>2.1028291623035331E-3</v>
      </c>
      <c r="V117" s="56">
        <f t="shared" si="100"/>
        <v>0.21028291623035331</v>
      </c>
      <c r="W117" s="60">
        <f t="shared" si="101"/>
        <v>76.805835153136542</v>
      </c>
    </row>
    <row r="118" spans="1:23" x14ac:dyDescent="0.25">
      <c r="A118" t="s">
        <v>7</v>
      </c>
      <c r="B118" s="49">
        <f>0.05+$B$51</f>
        <v>0.13</v>
      </c>
      <c r="C118">
        <f>C51</f>
        <v>196</v>
      </c>
      <c r="D118" s="82">
        <f>CHOOSE($B$37,$M$29,$M$30,$M$31,$M$32)</f>
        <v>14.988809523809522</v>
      </c>
      <c r="E118" s="11">
        <f>(B118*D118)</f>
        <v>1.9485452380952379</v>
      </c>
      <c r="F118" s="11">
        <f>$B$41-$E118</f>
        <v>0.82565476190476161</v>
      </c>
      <c r="G118" s="11">
        <f>F118/$E$39</f>
        <v>1.6850097181729828</v>
      </c>
      <c r="H118" s="6">
        <f t="shared" si="106"/>
        <v>170</v>
      </c>
      <c r="I118" s="6">
        <f t="shared" si="107"/>
        <v>2.67</v>
      </c>
      <c r="J118" s="11">
        <f>H118/I118</f>
        <v>63.670411985018731</v>
      </c>
      <c r="K118" s="83">
        <f>K51</f>
        <v>4.2335144847619048</v>
      </c>
      <c r="L118" s="11">
        <f t="shared" si="88"/>
        <v>893.43925099835212</v>
      </c>
      <c r="M118" s="58">
        <f t="shared" si="89"/>
        <v>4.5583635255017967</v>
      </c>
      <c r="N118" s="58">
        <f>M118/56</f>
        <v>8.1399348669674937E-2</v>
      </c>
      <c r="O118" s="58">
        <f>N118*D118</f>
        <v>1.2200793325719157</v>
      </c>
      <c r="P118" s="58">
        <f t="shared" si="103"/>
        <v>0.37070213799805624</v>
      </c>
      <c r="Q118" s="58">
        <f>O118+P118</f>
        <v>1.5907814705699719</v>
      </c>
      <c r="R118" s="58">
        <f>Q118*100</f>
        <v>159.07814705699718</v>
      </c>
      <c r="S118" s="61">
        <f>R118*365.25</f>
        <v>58103.29321256822</v>
      </c>
      <c r="T118" s="59">
        <f t="shared" si="104"/>
        <v>1426.88</v>
      </c>
      <c r="U118" s="56">
        <f t="shared" si="105"/>
        <v>1.9896762087299011E-3</v>
      </c>
      <c r="V118" s="56">
        <f t="shared" si="100"/>
        <v>0.19896762087299011</v>
      </c>
      <c r="W118" s="60">
        <f t="shared" si="101"/>
        <v>72.672923523859637</v>
      </c>
    </row>
  </sheetData>
  <mergeCells count="2">
    <mergeCell ref="M46:O46"/>
    <mergeCell ref="M75:O75"/>
  </mergeCells>
  <pageMargins left="0.49" right="0.49" top="0.53" bottom="0.53" header="0.5" footer="0.5"/>
  <pageSetup scale="79" fitToWidth="2" fitToHeight="2"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4"/>
  <sheetViews>
    <sheetView workbookViewId="0">
      <selection activeCell="A5" sqref="A5"/>
    </sheetView>
  </sheetViews>
  <sheetFormatPr defaultColWidth="8.77734375" defaultRowHeight="13.2" x14ac:dyDescent="0.25"/>
  <cols>
    <col min="1" max="1" width="20.33203125" bestFit="1" customWidth="1"/>
    <col min="2" max="2" width="9.44140625" bestFit="1" customWidth="1"/>
    <col min="3" max="3" width="14.44140625" bestFit="1" customWidth="1"/>
    <col min="4" max="4" width="15.109375" customWidth="1"/>
    <col min="5" max="5" width="18" customWidth="1"/>
    <col min="6" max="6" width="15.6640625" bestFit="1" customWidth="1"/>
    <col min="7" max="7" width="13.44140625" bestFit="1" customWidth="1"/>
    <col min="8" max="8" width="11.77734375" customWidth="1"/>
    <col min="9" max="9" width="13.6640625" bestFit="1" customWidth="1"/>
    <col min="10" max="10" width="17.77734375" customWidth="1"/>
    <col min="11" max="11" width="11" customWidth="1"/>
    <col min="12" max="12" width="7.6640625" customWidth="1"/>
    <col min="13" max="14" width="6.77734375" customWidth="1"/>
    <col min="15" max="15" width="11.33203125" customWidth="1"/>
    <col min="16" max="16" width="18.109375" bestFit="1" customWidth="1"/>
    <col min="17" max="17" width="9.6640625" customWidth="1"/>
    <col min="18" max="18" width="9.6640625" bestFit="1" customWidth="1"/>
  </cols>
  <sheetData>
    <row r="1" spans="1:23" ht="15.6" x14ac:dyDescent="0.3">
      <c r="A1" s="29" t="s">
        <v>61</v>
      </c>
      <c r="E1" s="3" t="s">
        <v>172</v>
      </c>
      <c r="G1" s="3" t="s">
        <v>170</v>
      </c>
    </row>
    <row r="2" spans="1:23" x14ac:dyDescent="0.25">
      <c r="A2" s="30" t="s">
        <v>40</v>
      </c>
      <c r="B2" s="31">
        <v>19.399999999999999</v>
      </c>
      <c r="C2" t="s">
        <v>41</v>
      </c>
      <c r="D2" t="s">
        <v>42</v>
      </c>
      <c r="E2">
        <f>G2/2000</f>
        <v>0.22</v>
      </c>
      <c r="F2" t="s">
        <v>43</v>
      </c>
      <c r="G2" s="5">
        <f>combosheet!G38</f>
        <v>440</v>
      </c>
    </row>
    <row r="3" spans="1:23" x14ac:dyDescent="0.25">
      <c r="A3" s="30" t="s">
        <v>44</v>
      </c>
      <c r="B3" s="32">
        <v>0.14299999999999999</v>
      </c>
      <c r="D3" t="s">
        <v>45</v>
      </c>
      <c r="E3" s="89">
        <f>combosheet!E39</f>
        <v>0.49</v>
      </c>
    </row>
    <row r="4" spans="1:23" x14ac:dyDescent="0.25">
      <c r="A4" s="30"/>
      <c r="B4" s="2"/>
    </row>
    <row r="5" spans="1:23" x14ac:dyDescent="0.25">
      <c r="A5" s="30" t="s">
        <v>46</v>
      </c>
      <c r="B5" s="3">
        <f>B2*B3</f>
        <v>2.7741999999999996</v>
      </c>
      <c r="C5" t="s">
        <v>47</v>
      </c>
    </row>
    <row r="6" spans="1:23" x14ac:dyDescent="0.25">
      <c r="A6" s="30"/>
      <c r="B6" s="31"/>
    </row>
    <row r="11" spans="1:23" ht="13.8" thickBot="1" x14ac:dyDescent="0.3"/>
    <row r="12" spans="1:23" x14ac:dyDescent="0.25">
      <c r="A12" s="13"/>
      <c r="B12" s="17"/>
      <c r="C12" s="17"/>
      <c r="D12" s="35"/>
      <c r="E12" s="17"/>
      <c r="F12" s="17"/>
      <c r="G12" s="17"/>
      <c r="H12" s="20"/>
      <c r="I12" s="20"/>
      <c r="J12" s="17"/>
      <c r="K12" s="17"/>
      <c r="L12" s="17"/>
      <c r="M12" s="207" t="s">
        <v>49</v>
      </c>
      <c r="N12" s="205"/>
      <c r="O12" s="205"/>
      <c r="P12" s="20"/>
      <c r="Q12" s="17"/>
    </row>
    <row r="13" spans="1:23" x14ac:dyDescent="0.25">
      <c r="A13" s="14"/>
      <c r="B13" s="18"/>
      <c r="C13" s="18"/>
      <c r="D13" s="36" t="s">
        <v>105</v>
      </c>
      <c r="E13" s="206" t="s">
        <v>48</v>
      </c>
      <c r="F13" s="206"/>
      <c r="G13" s="18"/>
      <c r="H13" s="21" t="s">
        <v>64</v>
      </c>
      <c r="I13" s="21" t="s">
        <v>65</v>
      </c>
      <c r="J13" s="18" t="s">
        <v>66</v>
      </c>
      <c r="K13" s="18" t="s">
        <v>73</v>
      </c>
      <c r="L13" s="18" t="s">
        <v>71</v>
      </c>
      <c r="M13" s="18"/>
      <c r="N13" s="18"/>
      <c r="O13" s="21"/>
      <c r="P13" s="21" t="s">
        <v>50</v>
      </c>
      <c r="Q13" s="18" t="s">
        <v>71</v>
      </c>
      <c r="R13" s="4"/>
      <c r="S13" s="4"/>
      <c r="T13" s="4"/>
      <c r="U13" s="4"/>
      <c r="V13" s="4"/>
      <c r="W13" s="4"/>
    </row>
    <row r="14" spans="1:23" x14ac:dyDescent="0.25">
      <c r="A14" s="12"/>
      <c r="B14" s="19" t="s">
        <v>51</v>
      </c>
      <c r="C14" s="19" t="s">
        <v>63</v>
      </c>
      <c r="D14" s="37" t="s">
        <v>106</v>
      </c>
      <c r="E14" s="19" t="s">
        <v>52</v>
      </c>
      <c r="F14" s="19" t="s">
        <v>53</v>
      </c>
      <c r="G14" s="19" t="s">
        <v>54</v>
      </c>
      <c r="H14" s="22" t="s">
        <v>67</v>
      </c>
      <c r="I14" s="22" t="s">
        <v>69</v>
      </c>
      <c r="J14" s="19" t="s">
        <v>68</v>
      </c>
      <c r="K14" s="23" t="s">
        <v>55</v>
      </c>
      <c r="L14" s="23" t="s">
        <v>72</v>
      </c>
      <c r="M14" s="23"/>
      <c r="N14" s="23" t="s">
        <v>43</v>
      </c>
      <c r="O14" s="22" t="s">
        <v>56</v>
      </c>
      <c r="P14" s="22"/>
      <c r="Q14" s="23"/>
      <c r="R14" s="5"/>
      <c r="S14" s="5"/>
      <c r="U14" s="5"/>
      <c r="V14" s="5"/>
    </row>
    <row r="15" spans="1:23" x14ac:dyDescent="0.25">
      <c r="A15" s="15" t="s">
        <v>57</v>
      </c>
      <c r="B15" s="90">
        <f>combosheet!B49</f>
        <v>9.1499999999999998E-2</v>
      </c>
      <c r="C15" s="91">
        <f>combosheet!C49</f>
        <v>147</v>
      </c>
      <c r="D15" s="82">
        <f>combosheet!F29</f>
        <v>13.73020719738277</v>
      </c>
      <c r="E15" s="11">
        <f>(B15*D15)</f>
        <v>1.2563139585605234</v>
      </c>
      <c r="F15" s="11">
        <f>B$5-E15</f>
        <v>1.5178860414394761</v>
      </c>
      <c r="G15" s="11">
        <f>F15/E$3</f>
        <v>3.0977266151826046</v>
      </c>
      <c r="H15" s="83">
        <f>combosheet!H49</f>
        <v>30</v>
      </c>
      <c r="I15" s="83">
        <f>combosheet!I49</f>
        <v>2.67</v>
      </c>
      <c r="J15" s="11">
        <f>H15/I15</f>
        <v>11.235955056179776</v>
      </c>
      <c r="K15" s="83">
        <f>('COP Table'!C44)</f>
        <v>5.0533240085714279</v>
      </c>
      <c r="L15" s="11">
        <f>(K15*C15)+J15</f>
        <v>754.07458431617977</v>
      </c>
      <c r="M15" s="11">
        <f>L15/C15</f>
        <v>5.1297590769808146</v>
      </c>
      <c r="N15" s="11">
        <f>M15/56</f>
        <v>9.1602840660371693E-2</v>
      </c>
      <c r="O15" s="11">
        <f>N15*D15</f>
        <v>1.2577259821357425</v>
      </c>
      <c r="P15" s="11">
        <f>G15*E$2</f>
        <v>0.68149985534017299</v>
      </c>
      <c r="Q15" s="11">
        <f>O15+P15</f>
        <v>1.9392258374759155</v>
      </c>
      <c r="R15" s="6"/>
      <c r="S15" s="6"/>
      <c r="T15" s="6"/>
      <c r="U15" s="6"/>
      <c r="V15" s="6"/>
      <c r="W15" s="6"/>
    </row>
    <row r="16" spans="1:23" x14ac:dyDescent="0.25">
      <c r="A16" s="15" t="s">
        <v>58</v>
      </c>
      <c r="B16" s="90">
        <f>combosheet!B50</f>
        <v>0.09</v>
      </c>
      <c r="C16" s="91">
        <f>combosheet!C50</f>
        <v>176</v>
      </c>
      <c r="D16" s="82">
        <f>combosheet!G29</f>
        <v>13.685434782608693</v>
      </c>
      <c r="E16" s="11">
        <f>(B16*D16)</f>
        <v>1.2316891304347823</v>
      </c>
      <c r="F16" s="11">
        <f>B$5-E16</f>
        <v>1.5425108695652172</v>
      </c>
      <c r="G16" s="11">
        <f>F16/E$3</f>
        <v>3.1479813664596272</v>
      </c>
      <c r="H16" s="83">
        <f>combosheet!H50</f>
        <v>30</v>
      </c>
      <c r="I16" s="83">
        <f>combosheet!I50</f>
        <v>2.67</v>
      </c>
      <c r="J16" s="11">
        <f>H16/I16</f>
        <v>11.235955056179776</v>
      </c>
      <c r="K16" s="83">
        <f>('COP Table'!D44)</f>
        <v>4.5129950042424243</v>
      </c>
      <c r="L16" s="11">
        <f>(K16*C16)+J16</f>
        <v>805.52307580284651</v>
      </c>
      <c r="M16" s="11">
        <f>L16/C16</f>
        <v>4.5768356579707188</v>
      </c>
      <c r="N16" s="11">
        <f>M16/56</f>
        <v>8.1729208178048546E-2</v>
      </c>
      <c r="O16" s="11">
        <f>N16*D16</f>
        <v>1.1184997483549324</v>
      </c>
      <c r="P16" s="11">
        <f>G16*E$2</f>
        <v>0.69255590062111805</v>
      </c>
      <c r="Q16" s="11">
        <f>O16+P16</f>
        <v>1.8110556489760503</v>
      </c>
      <c r="R16" s="6"/>
      <c r="S16" s="6"/>
      <c r="T16" s="6"/>
      <c r="U16" s="6"/>
      <c r="V16" s="6"/>
      <c r="W16" s="6"/>
    </row>
    <row r="17" spans="1:23" x14ac:dyDescent="0.25">
      <c r="A17" s="15" t="s">
        <v>59</v>
      </c>
      <c r="B17" s="90">
        <f>combosheet!B51</f>
        <v>0.08</v>
      </c>
      <c r="C17" s="91">
        <f>combosheet!C51</f>
        <v>196</v>
      </c>
      <c r="D17" s="82">
        <f>combosheet!H29</f>
        <v>13.394255319148936</v>
      </c>
      <c r="E17" s="11">
        <f>(B17*D17)</f>
        <v>1.071540425531915</v>
      </c>
      <c r="F17" s="11">
        <f>B$5-E17</f>
        <v>1.7026595744680846</v>
      </c>
      <c r="G17" s="11">
        <f>F17/E$3</f>
        <v>3.4748154580981319</v>
      </c>
      <c r="H17" s="83">
        <f>combosheet!H51</f>
        <v>170</v>
      </c>
      <c r="I17" s="83">
        <f>combosheet!I51</f>
        <v>2.67</v>
      </c>
      <c r="J17" s="11">
        <f>H17/I17</f>
        <v>63.670411985018731</v>
      </c>
      <c r="K17" s="83">
        <f>('COP Table'!E44)</f>
        <v>4.2335144847619048</v>
      </c>
      <c r="L17" s="11">
        <f>(K17*C17)+J17</f>
        <v>893.43925099835212</v>
      </c>
      <c r="M17" s="11">
        <f>L17/C17</f>
        <v>4.5583635255017967</v>
      </c>
      <c r="N17" s="11">
        <f>M17/56</f>
        <v>8.1399348669674937E-2</v>
      </c>
      <c r="O17" s="11">
        <f>N17*D17</f>
        <v>1.0902836588940523</v>
      </c>
      <c r="P17" s="11">
        <f>G17*E$2</f>
        <v>0.76445940078158903</v>
      </c>
      <c r="Q17" s="11">
        <f>O17+P17</f>
        <v>1.8547430596756413</v>
      </c>
      <c r="R17" s="6"/>
      <c r="S17" s="6"/>
      <c r="T17" s="6"/>
      <c r="U17" s="6"/>
      <c r="V17" s="6"/>
      <c r="W17" s="6"/>
    </row>
    <row r="18" spans="1:23" ht="13.8" thickBot="1" x14ac:dyDescent="0.3">
      <c r="A18" s="16"/>
      <c r="B18" s="8"/>
      <c r="C18" s="8"/>
      <c r="D18" s="8"/>
      <c r="E18" s="8"/>
      <c r="F18" s="8"/>
      <c r="G18" s="8"/>
      <c r="H18" s="8"/>
      <c r="I18" s="8"/>
      <c r="J18" s="8"/>
      <c r="K18" s="8" t="s">
        <v>110</v>
      </c>
      <c r="L18" s="8"/>
      <c r="M18" s="8"/>
      <c r="N18" s="8"/>
      <c r="O18" s="8"/>
      <c r="P18" s="8"/>
      <c r="Q18" s="8"/>
    </row>
    <row r="19" spans="1:23" ht="13.8" thickBot="1" x14ac:dyDescent="0.3"/>
    <row r="20" spans="1:23" ht="13.8" thickBot="1" x14ac:dyDescent="0.3">
      <c r="E20" s="28" t="s">
        <v>112</v>
      </c>
    </row>
    <row r="21" spans="1:23" x14ac:dyDescent="0.25">
      <c r="A21" s="9"/>
      <c r="B21" s="10" t="s">
        <v>60</v>
      </c>
      <c r="C21" s="10" t="s">
        <v>70</v>
      </c>
      <c r="D21" s="28" t="s">
        <v>112</v>
      </c>
      <c r="E21" s="28" t="s">
        <v>157</v>
      </c>
    </row>
    <row r="22" spans="1:23" x14ac:dyDescent="0.25">
      <c r="A22" s="15" t="s">
        <v>57</v>
      </c>
      <c r="B22" s="7">
        <f>(C15*56)*B15</f>
        <v>753.22799999999995</v>
      </c>
      <c r="C22" s="24">
        <f>Q15</f>
        <v>1.9392258374759155</v>
      </c>
      <c r="D22" s="25">
        <f>C22*100</f>
        <v>193.92258374759155</v>
      </c>
      <c r="E22" s="48">
        <f>D22*365.25</f>
        <v>70830.223713807805</v>
      </c>
    </row>
    <row r="23" spans="1:23" x14ac:dyDescent="0.25">
      <c r="A23" s="15" t="s">
        <v>58</v>
      </c>
      <c r="B23" s="7">
        <f>(C16*56)*B16</f>
        <v>887.04</v>
      </c>
      <c r="C23" s="24">
        <f>Q16</f>
        <v>1.8110556489760503</v>
      </c>
      <c r="D23" s="25">
        <f>C23*100</f>
        <v>181.10556489760503</v>
      </c>
      <c r="E23" s="48">
        <f>D23*365.25</f>
        <v>66148.807578850232</v>
      </c>
    </row>
    <row r="24" spans="1:23" ht="13.8" thickBot="1" x14ac:dyDescent="0.3">
      <c r="A24" s="16" t="s">
        <v>59</v>
      </c>
      <c r="B24" s="8">
        <f>(C17*56)*B17</f>
        <v>878.08</v>
      </c>
      <c r="C24" s="26">
        <f>Q17</f>
        <v>1.8547430596756413</v>
      </c>
      <c r="D24" s="27">
        <f>C24*100</f>
        <v>185.47430596756413</v>
      </c>
      <c r="E24" s="55">
        <f>D24*365.25</f>
        <v>67744.490254652803</v>
      </c>
    </row>
  </sheetData>
  <mergeCells count="2">
    <mergeCell ref="E13:F13"/>
    <mergeCell ref="M12:O12"/>
  </mergeCells>
  <pageMargins left="0.75" right="0.75" top="1" bottom="1" header="0.5" footer="0.5"/>
  <pageSetup orientation="portrait" horizontalDpi="1200" verticalDpi="12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4"/>
  <sheetViews>
    <sheetView zoomScale="80" workbookViewId="0">
      <selection activeCell="B8" sqref="B8"/>
    </sheetView>
  </sheetViews>
  <sheetFormatPr defaultColWidth="8.77734375" defaultRowHeight="13.2" x14ac:dyDescent="0.25"/>
  <cols>
    <col min="1" max="1" width="20.33203125" bestFit="1" customWidth="1"/>
    <col min="2" max="2" width="9.44140625" bestFit="1" customWidth="1"/>
    <col min="3" max="3" width="14.44140625" bestFit="1" customWidth="1"/>
    <col min="4" max="4" width="15.109375" customWidth="1"/>
    <col min="5" max="5" width="18" customWidth="1"/>
    <col min="6" max="7" width="15.6640625" bestFit="1" customWidth="1"/>
    <col min="8" max="8" width="11.77734375" customWidth="1"/>
    <col min="9" max="9" width="13.6640625" bestFit="1" customWidth="1"/>
    <col min="10" max="10" width="17.77734375" customWidth="1"/>
    <col min="11" max="11" width="11" customWidth="1"/>
    <col min="12" max="12" width="7.6640625" customWidth="1"/>
    <col min="13" max="14" width="6.77734375" customWidth="1"/>
    <col min="15" max="15" width="11.33203125" customWidth="1"/>
    <col min="16" max="16" width="18.109375" bestFit="1" customWidth="1"/>
    <col min="17" max="17" width="9.44140625" customWidth="1"/>
    <col min="18" max="18" width="9.6640625" bestFit="1" customWidth="1"/>
  </cols>
  <sheetData>
    <row r="1" spans="1:23" ht="15.6" x14ac:dyDescent="0.3">
      <c r="A1" s="29" t="s">
        <v>107</v>
      </c>
      <c r="E1" s="3" t="s">
        <v>172</v>
      </c>
      <c r="G1" s="3" t="s">
        <v>170</v>
      </c>
    </row>
    <row r="2" spans="1:23" x14ac:dyDescent="0.25">
      <c r="A2" s="30" t="s">
        <v>40</v>
      </c>
      <c r="B2" s="31">
        <v>53.5</v>
      </c>
      <c r="C2" t="s">
        <v>41</v>
      </c>
      <c r="D2" t="s">
        <v>42</v>
      </c>
      <c r="E2">
        <f>G2/2000</f>
        <v>0.22</v>
      </c>
      <c r="F2" t="s">
        <v>43</v>
      </c>
      <c r="G2" s="5">
        <f>combosheet!G38</f>
        <v>440</v>
      </c>
    </row>
    <row r="3" spans="1:23" x14ac:dyDescent="0.25">
      <c r="A3" s="30" t="s">
        <v>44</v>
      </c>
      <c r="B3" s="32">
        <v>6.7000000000000004E-2</v>
      </c>
      <c r="D3" t="s">
        <v>45</v>
      </c>
      <c r="E3" s="89">
        <f>combosheet!E39</f>
        <v>0.49</v>
      </c>
    </row>
    <row r="4" spans="1:23" x14ac:dyDescent="0.25">
      <c r="A4" s="30"/>
      <c r="B4" s="2"/>
    </row>
    <row r="5" spans="1:23" x14ac:dyDescent="0.25">
      <c r="A5" s="30" t="s">
        <v>46</v>
      </c>
      <c r="B5" s="3">
        <f>B2*B3</f>
        <v>3.5845000000000002</v>
      </c>
      <c r="C5" t="s">
        <v>47</v>
      </c>
    </row>
    <row r="6" spans="1:23" x14ac:dyDescent="0.25">
      <c r="A6" s="30"/>
      <c r="B6" s="31"/>
    </row>
    <row r="11" spans="1:23" ht="13.8" thickBot="1" x14ac:dyDescent="0.3"/>
    <row r="12" spans="1:23" x14ac:dyDescent="0.25">
      <c r="A12" s="13"/>
      <c r="B12" s="17"/>
      <c r="C12" s="17"/>
      <c r="D12" s="35"/>
      <c r="E12" s="17"/>
      <c r="F12" s="17"/>
      <c r="G12" s="17"/>
      <c r="H12" s="20"/>
      <c r="I12" s="20"/>
      <c r="J12" s="17"/>
      <c r="K12" s="17"/>
      <c r="L12" s="17"/>
      <c r="M12" s="207" t="s">
        <v>49</v>
      </c>
      <c r="N12" s="205"/>
      <c r="O12" s="205"/>
      <c r="P12" s="20"/>
      <c r="Q12" s="17"/>
    </row>
    <row r="13" spans="1:23" x14ac:dyDescent="0.25">
      <c r="A13" s="14"/>
      <c r="B13" s="18"/>
      <c r="C13" s="18"/>
      <c r="D13" s="36" t="s">
        <v>105</v>
      </c>
      <c r="E13" s="206" t="s">
        <v>48</v>
      </c>
      <c r="F13" s="206"/>
      <c r="G13" s="18"/>
      <c r="H13" s="21" t="s">
        <v>64</v>
      </c>
      <c r="I13" s="21" t="s">
        <v>65</v>
      </c>
      <c r="J13" s="18" t="s">
        <v>66</v>
      </c>
      <c r="K13" s="18" t="s">
        <v>73</v>
      </c>
      <c r="L13" s="18" t="s">
        <v>71</v>
      </c>
      <c r="M13" s="18"/>
      <c r="N13" s="18"/>
      <c r="O13" s="21"/>
      <c r="P13" s="21" t="s">
        <v>50</v>
      </c>
      <c r="Q13" s="18" t="s">
        <v>71</v>
      </c>
      <c r="R13" s="4"/>
      <c r="S13" s="4"/>
      <c r="T13" s="4"/>
      <c r="U13" s="4"/>
      <c r="V13" s="4"/>
      <c r="W13" s="4"/>
    </row>
    <row r="14" spans="1:23" x14ac:dyDescent="0.25">
      <c r="A14" s="12"/>
      <c r="B14" s="19" t="s">
        <v>51</v>
      </c>
      <c r="C14" s="19" t="s">
        <v>63</v>
      </c>
      <c r="D14" s="37" t="s">
        <v>106</v>
      </c>
      <c r="E14" s="19" t="s">
        <v>52</v>
      </c>
      <c r="F14" s="19" t="s">
        <v>53</v>
      </c>
      <c r="G14" s="19" t="s">
        <v>54</v>
      </c>
      <c r="H14" s="22" t="s">
        <v>67</v>
      </c>
      <c r="I14" s="22" t="s">
        <v>69</v>
      </c>
      <c r="J14" s="19" t="s">
        <v>68</v>
      </c>
      <c r="K14" s="23" t="s">
        <v>55</v>
      </c>
      <c r="L14" s="23" t="s">
        <v>72</v>
      </c>
      <c r="M14" s="23"/>
      <c r="N14" s="23" t="s">
        <v>43</v>
      </c>
      <c r="O14" s="22" t="s">
        <v>56</v>
      </c>
      <c r="P14" s="22"/>
      <c r="Q14" s="23"/>
      <c r="R14" s="5"/>
      <c r="S14" s="5"/>
      <c r="U14" s="5"/>
      <c r="V14" s="5"/>
    </row>
    <row r="15" spans="1:23" x14ac:dyDescent="0.25">
      <c r="A15" s="15" t="s">
        <v>57</v>
      </c>
      <c r="B15" s="90">
        <f>combosheet!B49</f>
        <v>9.1499999999999998E-2</v>
      </c>
      <c r="C15" s="83">
        <f>combosheet!C49:C49</f>
        <v>147</v>
      </c>
      <c r="D15" s="82">
        <f>combosheet!F30</f>
        <v>17.467720828789531</v>
      </c>
      <c r="E15" s="11">
        <f>(B15*D15)</f>
        <v>1.5982964558342421</v>
      </c>
      <c r="F15" s="11">
        <f>B$5-E15</f>
        <v>1.9862035441657582</v>
      </c>
      <c r="G15" s="11">
        <f>F15/E$3</f>
        <v>4.0534766207464452</v>
      </c>
      <c r="H15" s="83">
        <f>combosheet!H49</f>
        <v>30</v>
      </c>
      <c r="I15" s="83">
        <f>combosheet!I49</f>
        <v>2.67</v>
      </c>
      <c r="J15" s="11">
        <f>H15/I15</f>
        <v>11.235955056179776</v>
      </c>
      <c r="K15" s="83">
        <f>combosheet!K49</f>
        <v>5.0533240085714279</v>
      </c>
      <c r="L15" s="11">
        <f>(K15*C15)+J15</f>
        <v>754.07458431617977</v>
      </c>
      <c r="M15" s="11">
        <f>L15/C15</f>
        <v>5.1297590769808146</v>
      </c>
      <c r="N15" s="11">
        <f>M15/56</f>
        <v>9.1602840660371693E-2</v>
      </c>
      <c r="O15" s="11">
        <f>N15*D15</f>
        <v>1.6000928477794631</v>
      </c>
      <c r="P15" s="11">
        <f>G15*E$2</f>
        <v>0.891764856564218</v>
      </c>
      <c r="Q15" s="11">
        <f>O15+P15</f>
        <v>2.4918577043436811</v>
      </c>
      <c r="R15" s="6"/>
      <c r="S15" s="6"/>
      <c r="T15" s="6"/>
      <c r="U15" s="6"/>
      <c r="V15" s="6"/>
      <c r="W15" s="6"/>
    </row>
    <row r="16" spans="1:23" x14ac:dyDescent="0.25">
      <c r="A16" s="15" t="s">
        <v>58</v>
      </c>
      <c r="B16" s="90">
        <f>combosheet!B50</f>
        <v>0.09</v>
      </c>
      <c r="C16" s="83">
        <f>combosheet!C50:C50</f>
        <v>176</v>
      </c>
      <c r="D16" s="82">
        <f>combosheet!G30</f>
        <v>17.410760869565216</v>
      </c>
      <c r="E16" s="11">
        <f>(B16*D16)</f>
        <v>1.5669684782608695</v>
      </c>
      <c r="F16" s="11">
        <f>B$5-E16</f>
        <v>2.017531521739131</v>
      </c>
      <c r="G16" s="11">
        <f>F16/E$3</f>
        <v>4.1174112688553697</v>
      </c>
      <c r="H16" s="83">
        <f>combosheet!H50</f>
        <v>30</v>
      </c>
      <c r="I16" s="83">
        <f>combosheet!I50</f>
        <v>2.67</v>
      </c>
      <c r="J16" s="11">
        <f>H16/I16</f>
        <v>11.235955056179776</v>
      </c>
      <c r="K16" s="83">
        <f>combosheet!K50</f>
        <v>4.5129950042424243</v>
      </c>
      <c r="L16" s="11">
        <f>(K16*C16)+J16</f>
        <v>805.52307580284651</v>
      </c>
      <c r="M16" s="11">
        <f>L16/C16</f>
        <v>4.5768356579707188</v>
      </c>
      <c r="N16" s="11">
        <f>M16/56</f>
        <v>8.1729208178048546E-2</v>
      </c>
      <c r="O16" s="11">
        <f>N16*D16</f>
        <v>1.4229676996469172</v>
      </c>
      <c r="P16" s="11">
        <f>G16*E$2</f>
        <v>0.90583047914818138</v>
      </c>
      <c r="Q16" s="11">
        <f>O16+P16</f>
        <v>2.3287981787950987</v>
      </c>
      <c r="R16" s="6"/>
      <c r="S16" s="6"/>
      <c r="T16" s="6"/>
      <c r="U16" s="6"/>
      <c r="V16" s="6"/>
      <c r="W16" s="6"/>
    </row>
    <row r="17" spans="1:23" x14ac:dyDescent="0.25">
      <c r="A17" s="15" t="s">
        <v>59</v>
      </c>
      <c r="B17" s="90">
        <f>combosheet!B51</f>
        <v>0.08</v>
      </c>
      <c r="C17" s="83">
        <f>combosheet!C51:C51</f>
        <v>196</v>
      </c>
      <c r="D17" s="82">
        <f>combosheet!H30</f>
        <v>17.04031914893617</v>
      </c>
      <c r="E17" s="11">
        <f>(B17*D17)</f>
        <v>1.3632255319148936</v>
      </c>
      <c r="F17" s="11">
        <f>B$5-E17</f>
        <v>2.2212744680851069</v>
      </c>
      <c r="G17" s="11">
        <f>F17/E$3</f>
        <v>4.5332132001736873</v>
      </c>
      <c r="H17" s="83">
        <f>combosheet!H51</f>
        <v>170</v>
      </c>
      <c r="I17" s="83">
        <f>combosheet!I51</f>
        <v>2.67</v>
      </c>
      <c r="J17" s="11">
        <f>H17/I17</f>
        <v>63.670411985018731</v>
      </c>
      <c r="K17" s="83">
        <f>combosheet!K51</f>
        <v>4.2335144847619048</v>
      </c>
      <c r="L17" s="11">
        <f>(K17*C17)+J17</f>
        <v>893.43925099835212</v>
      </c>
      <c r="M17" s="11">
        <f>L17/C17</f>
        <v>4.5583635255017967</v>
      </c>
      <c r="N17" s="11">
        <f>M17/56</f>
        <v>8.1399348669674937E-2</v>
      </c>
      <c r="O17" s="11">
        <f>N17*D17</f>
        <v>1.3870708798467939</v>
      </c>
      <c r="P17" s="11">
        <f>G17*E$2</f>
        <v>0.99730690403821121</v>
      </c>
      <c r="Q17" s="11">
        <f>O17+P17</f>
        <v>2.3843777838850051</v>
      </c>
      <c r="R17" s="6"/>
      <c r="S17" s="6"/>
      <c r="T17" s="6"/>
      <c r="U17" s="6"/>
      <c r="V17" s="6"/>
      <c r="W17" s="6"/>
    </row>
    <row r="18" spans="1:23" ht="13.8" thickBot="1" x14ac:dyDescent="0.3">
      <c r="A18" s="16"/>
      <c r="B18" s="8"/>
      <c r="C18" s="8"/>
      <c r="D18" s="8"/>
      <c r="E18" s="8"/>
      <c r="F18" s="8"/>
      <c r="G18" s="8"/>
      <c r="H18" s="8"/>
      <c r="I18" s="8"/>
      <c r="J18" s="8"/>
      <c r="K18" s="8" t="s">
        <v>110</v>
      </c>
      <c r="L18" s="8"/>
      <c r="M18" s="8"/>
      <c r="N18" s="8"/>
      <c r="O18" s="8"/>
      <c r="P18" s="8"/>
      <c r="Q18" s="8"/>
    </row>
    <row r="19" spans="1:23" ht="13.8" thickBot="1" x14ac:dyDescent="0.3"/>
    <row r="20" spans="1:23" ht="13.8" thickBot="1" x14ac:dyDescent="0.3">
      <c r="E20" s="28" t="s">
        <v>112</v>
      </c>
    </row>
    <row r="21" spans="1:23" x14ac:dyDescent="0.25">
      <c r="A21" s="9"/>
      <c r="B21" s="10" t="s">
        <v>60</v>
      </c>
      <c r="C21" s="10" t="s">
        <v>70</v>
      </c>
      <c r="D21" s="28" t="s">
        <v>112</v>
      </c>
      <c r="E21" s="28" t="s">
        <v>157</v>
      </c>
    </row>
    <row r="22" spans="1:23" x14ac:dyDescent="0.25">
      <c r="A22" s="15" t="s">
        <v>57</v>
      </c>
      <c r="B22" s="7">
        <f>(C15*56)*B15</f>
        <v>753.22799999999995</v>
      </c>
      <c r="C22" s="41">
        <f>Q15</f>
        <v>2.4918577043436811</v>
      </c>
      <c r="D22" s="25">
        <f>C22*100</f>
        <v>249.18577043436812</v>
      </c>
      <c r="E22" s="48">
        <f>D22*365.25</f>
        <v>91015.102651152964</v>
      </c>
    </row>
    <row r="23" spans="1:23" x14ac:dyDescent="0.25">
      <c r="A23" s="15" t="s">
        <v>58</v>
      </c>
      <c r="B23" s="7">
        <f>(C16*56)*B16</f>
        <v>887.04</v>
      </c>
      <c r="C23" s="41">
        <f>Q16</f>
        <v>2.3287981787950987</v>
      </c>
      <c r="D23" s="25">
        <f>C23*100</f>
        <v>232.87981787950986</v>
      </c>
      <c r="E23" s="48">
        <f>D23*365.25</f>
        <v>85059.353480490972</v>
      </c>
    </row>
    <row r="24" spans="1:23" ht="13.8" thickBot="1" x14ac:dyDescent="0.3">
      <c r="A24" s="16" t="s">
        <v>59</v>
      </c>
      <c r="B24" s="8">
        <f>(C17*56)*B17</f>
        <v>878.08</v>
      </c>
      <c r="C24" s="42">
        <f>Q17</f>
        <v>2.3843777838850051</v>
      </c>
      <c r="D24" s="27">
        <f>C24*100</f>
        <v>238.4377783885005</v>
      </c>
      <c r="E24" s="55">
        <f>D24*365.25</f>
        <v>87089.398556399814</v>
      </c>
    </row>
  </sheetData>
  <mergeCells count="2">
    <mergeCell ref="E13:F13"/>
    <mergeCell ref="M12:O12"/>
  </mergeCells>
  <pageMargins left="0.75" right="0.75" top="1" bottom="1" header="0.5" footer="0.5"/>
  <pageSetup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4"/>
  <sheetViews>
    <sheetView zoomScale="80" workbookViewId="0">
      <selection activeCell="A10" sqref="A10"/>
    </sheetView>
  </sheetViews>
  <sheetFormatPr defaultColWidth="8.77734375" defaultRowHeight="13.2" x14ac:dyDescent="0.25"/>
  <cols>
    <col min="1" max="1" width="20.33203125" bestFit="1" customWidth="1"/>
    <col min="2" max="2" width="9.44140625" bestFit="1" customWidth="1"/>
    <col min="3" max="3" width="14.44140625" bestFit="1" customWidth="1"/>
    <col min="4" max="4" width="15.109375" customWidth="1"/>
    <col min="5" max="5" width="18" customWidth="1"/>
    <col min="6" max="7" width="15.6640625" bestFit="1" customWidth="1"/>
    <col min="8" max="8" width="11.77734375" customWidth="1"/>
    <col min="9" max="9" width="13.6640625" bestFit="1" customWidth="1"/>
    <col min="10" max="10" width="17.77734375" customWidth="1"/>
    <col min="11" max="11" width="11" customWidth="1"/>
    <col min="12" max="12" width="7.6640625" customWidth="1"/>
    <col min="13" max="14" width="6.77734375" customWidth="1"/>
    <col min="15" max="15" width="11.33203125" customWidth="1"/>
    <col min="16" max="16" width="18.109375" bestFit="1" customWidth="1"/>
    <col min="17" max="17" width="9.21875" customWidth="1"/>
    <col min="18" max="18" width="9.6640625" bestFit="1" customWidth="1"/>
  </cols>
  <sheetData>
    <row r="1" spans="1:23" ht="15.6" x14ac:dyDescent="0.3">
      <c r="A1" s="29" t="s">
        <v>420</v>
      </c>
      <c r="E1" s="3" t="s">
        <v>172</v>
      </c>
      <c r="G1" s="3" t="s">
        <v>170</v>
      </c>
    </row>
    <row r="2" spans="1:23" x14ac:dyDescent="0.25">
      <c r="A2" s="30" t="s">
        <v>40</v>
      </c>
      <c r="B2" s="31">
        <v>3.1</v>
      </c>
      <c r="C2" t="s">
        <v>41</v>
      </c>
      <c r="D2" t="s">
        <v>42</v>
      </c>
      <c r="E2">
        <f>G2/2000</f>
        <v>0.22</v>
      </c>
      <c r="F2" t="s">
        <v>43</v>
      </c>
      <c r="G2" s="5">
        <f>combosheet!G38</f>
        <v>440</v>
      </c>
    </row>
    <row r="3" spans="1:23" x14ac:dyDescent="0.25">
      <c r="A3" s="30" t="s">
        <v>44</v>
      </c>
      <c r="B3" s="32">
        <v>0.2</v>
      </c>
      <c r="D3" t="s">
        <v>45</v>
      </c>
      <c r="E3" s="89">
        <f>combosheet!E39</f>
        <v>0.49</v>
      </c>
    </row>
    <row r="4" spans="1:23" x14ac:dyDescent="0.25">
      <c r="A4" s="30"/>
      <c r="B4" s="2"/>
    </row>
    <row r="5" spans="1:23" x14ac:dyDescent="0.25">
      <c r="A5" s="30" t="s">
        <v>46</v>
      </c>
      <c r="B5" s="3">
        <f>B2*B3</f>
        <v>0.62000000000000011</v>
      </c>
      <c r="C5" t="s">
        <v>47</v>
      </c>
    </row>
    <row r="6" spans="1:23" x14ac:dyDescent="0.25">
      <c r="A6" s="30"/>
      <c r="B6" s="31"/>
    </row>
    <row r="11" spans="1:23" ht="13.8" thickBot="1" x14ac:dyDescent="0.3"/>
    <row r="12" spans="1:23" x14ac:dyDescent="0.25">
      <c r="A12" s="13"/>
      <c r="B12" s="17"/>
      <c r="C12" s="17"/>
      <c r="D12" s="35"/>
      <c r="E12" s="17"/>
      <c r="F12" s="17"/>
      <c r="G12" s="17"/>
      <c r="H12" s="20"/>
      <c r="I12" s="20"/>
      <c r="J12" s="17"/>
      <c r="K12" s="17"/>
      <c r="L12" s="17"/>
      <c r="M12" s="207" t="s">
        <v>49</v>
      </c>
      <c r="N12" s="205"/>
      <c r="O12" s="205"/>
      <c r="P12" s="20"/>
      <c r="Q12" s="17"/>
    </row>
    <row r="13" spans="1:23" x14ac:dyDescent="0.25">
      <c r="A13" s="14"/>
      <c r="B13" s="18"/>
      <c r="C13" s="18"/>
      <c r="D13" s="36" t="s">
        <v>105</v>
      </c>
      <c r="E13" s="206" t="s">
        <v>48</v>
      </c>
      <c r="F13" s="206"/>
      <c r="G13" s="18"/>
      <c r="H13" s="21" t="s">
        <v>64</v>
      </c>
      <c r="I13" s="21" t="s">
        <v>65</v>
      </c>
      <c r="J13" s="18" t="s">
        <v>66</v>
      </c>
      <c r="K13" s="18" t="s">
        <v>73</v>
      </c>
      <c r="L13" s="18" t="s">
        <v>71</v>
      </c>
      <c r="M13" s="18"/>
      <c r="N13" s="18"/>
      <c r="O13" s="21"/>
      <c r="P13" s="21" t="s">
        <v>50</v>
      </c>
      <c r="Q13" s="18" t="s">
        <v>71</v>
      </c>
      <c r="R13" s="4"/>
      <c r="S13" s="4"/>
      <c r="T13" s="4"/>
      <c r="U13" s="4"/>
      <c r="V13" s="4"/>
      <c r="W13" s="4"/>
    </row>
    <row r="14" spans="1:23" x14ac:dyDescent="0.25">
      <c r="A14" s="12"/>
      <c r="B14" s="19" t="s">
        <v>51</v>
      </c>
      <c r="C14" s="19" t="s">
        <v>63</v>
      </c>
      <c r="D14" s="37" t="s">
        <v>106</v>
      </c>
      <c r="E14" s="19" t="s">
        <v>52</v>
      </c>
      <c r="F14" s="19" t="s">
        <v>53</v>
      </c>
      <c r="G14" s="19" t="s">
        <v>54</v>
      </c>
      <c r="H14" s="22" t="s">
        <v>67</v>
      </c>
      <c r="I14" s="22" t="s">
        <v>69</v>
      </c>
      <c r="J14" s="19" t="s">
        <v>68</v>
      </c>
      <c r="K14" s="23" t="s">
        <v>55</v>
      </c>
      <c r="L14" s="23" t="s">
        <v>72</v>
      </c>
      <c r="M14" s="23"/>
      <c r="N14" s="23" t="s">
        <v>43</v>
      </c>
      <c r="O14" s="22" t="s">
        <v>56</v>
      </c>
      <c r="P14" s="22"/>
      <c r="Q14" s="23"/>
      <c r="R14" s="5"/>
      <c r="S14" s="5"/>
      <c r="U14" s="5"/>
      <c r="V14" s="5"/>
    </row>
    <row r="15" spans="1:23" x14ac:dyDescent="0.25">
      <c r="A15" s="15" t="s">
        <v>57</v>
      </c>
      <c r="B15" s="90">
        <f>combosheet!B49</f>
        <v>9.1499999999999998E-2</v>
      </c>
      <c r="C15" s="83">
        <f>combosheet!C49:C49</f>
        <v>147</v>
      </c>
      <c r="D15" s="82">
        <f>combosheet!F31</f>
        <v>2.2734460196292257</v>
      </c>
      <c r="E15" s="11">
        <f>(B15*D15)</f>
        <v>0.20802031079607414</v>
      </c>
      <c r="F15" s="11">
        <f>B$5-E15</f>
        <v>0.41197968920392597</v>
      </c>
      <c r="G15" s="11">
        <f>F15/E$3</f>
        <v>0.84077487592637956</v>
      </c>
      <c r="H15" s="83">
        <f>combosheet!H49</f>
        <v>30</v>
      </c>
      <c r="I15" s="83">
        <f>combosheet!I49</f>
        <v>2.67</v>
      </c>
      <c r="J15" s="11">
        <f>H15/I15</f>
        <v>11.235955056179776</v>
      </c>
      <c r="K15" s="83">
        <f>combosheet!K49</f>
        <v>5.0533240085714279</v>
      </c>
      <c r="L15" s="11">
        <f>(K15*C15)+J15</f>
        <v>754.07458431617977</v>
      </c>
      <c r="M15" s="11">
        <f>L15/C15</f>
        <v>5.1297590769808146</v>
      </c>
      <c r="N15" s="11">
        <f>M15/56</f>
        <v>9.1602840660371693E-2</v>
      </c>
      <c r="O15" s="11">
        <f>N15*D15</f>
        <v>0.20825411348605222</v>
      </c>
      <c r="P15" s="11">
        <f>G15*E$2</f>
        <v>0.18497047270380351</v>
      </c>
      <c r="Q15" s="11">
        <f>O15+P15</f>
        <v>0.39322458618985573</v>
      </c>
      <c r="R15" s="6"/>
      <c r="S15" s="6"/>
      <c r="T15" s="6"/>
      <c r="U15" s="6"/>
      <c r="V15" s="6"/>
      <c r="W15" s="6"/>
    </row>
    <row r="16" spans="1:23" x14ac:dyDescent="0.25">
      <c r="A16" s="15" t="s">
        <v>58</v>
      </c>
      <c r="B16" s="90">
        <f>combosheet!B50</f>
        <v>0.09</v>
      </c>
      <c r="C16" s="83">
        <f>combosheet!C50:C50</f>
        <v>176</v>
      </c>
      <c r="D16" s="82">
        <f>combosheet!G31</f>
        <v>2.2660326086956517</v>
      </c>
      <c r="E16" s="11">
        <f>(B16*D16)</f>
        <v>0.20394293478260864</v>
      </c>
      <c r="F16" s="11">
        <f>B$5-E16</f>
        <v>0.4160570652173915</v>
      </c>
      <c r="G16" s="11">
        <f>F16/E$3</f>
        <v>0.84909605146406431</v>
      </c>
      <c r="H16" s="83">
        <f>combosheet!H50</f>
        <v>30</v>
      </c>
      <c r="I16" s="83">
        <f>combosheet!I50</f>
        <v>2.67</v>
      </c>
      <c r="J16" s="11">
        <f>H16/I16</f>
        <v>11.235955056179776</v>
      </c>
      <c r="K16" s="83">
        <f>combosheet!K50</f>
        <v>4.5129950042424243</v>
      </c>
      <c r="L16" s="11">
        <f>(K16*C16)+J16</f>
        <v>805.52307580284651</v>
      </c>
      <c r="M16" s="11">
        <f>L16/C16</f>
        <v>4.5768356579707188</v>
      </c>
      <c r="N16" s="11">
        <f>M16/56</f>
        <v>8.1729208178048546E-2</v>
      </c>
      <c r="O16" s="11">
        <f>N16*D16</f>
        <v>0.18520105081433333</v>
      </c>
      <c r="P16" s="11">
        <f>G16*E$2</f>
        <v>0.18680113132209414</v>
      </c>
      <c r="Q16" s="11">
        <f>O16+P16</f>
        <v>0.37200218213642744</v>
      </c>
      <c r="R16" s="6"/>
      <c r="S16" s="6"/>
      <c r="T16" s="6"/>
      <c r="U16" s="6"/>
      <c r="V16" s="6"/>
      <c r="W16" s="6"/>
    </row>
    <row r="17" spans="1:23" x14ac:dyDescent="0.25">
      <c r="A17" s="15" t="s">
        <v>59</v>
      </c>
      <c r="B17" s="90">
        <f>combosheet!B51</f>
        <v>0.08</v>
      </c>
      <c r="C17" s="83">
        <f>combosheet!C51:C51</f>
        <v>196</v>
      </c>
      <c r="D17" s="82">
        <f>combosheet!H31</f>
        <v>2.21781914893617</v>
      </c>
      <c r="E17" s="11">
        <f>(B17*D17)</f>
        <v>0.1774255319148936</v>
      </c>
      <c r="F17" s="11">
        <f>B$5-E17</f>
        <v>0.44257446808510648</v>
      </c>
      <c r="G17" s="11">
        <f>F17/E$3</f>
        <v>0.90321320017368667</v>
      </c>
      <c r="H17" s="83">
        <f>combosheet!H51</f>
        <v>170</v>
      </c>
      <c r="I17" s="83">
        <f>combosheet!I51</f>
        <v>2.67</v>
      </c>
      <c r="J17" s="11">
        <f>H17/I17</f>
        <v>63.670411985018731</v>
      </c>
      <c r="K17" s="83">
        <f>combosheet!K51</f>
        <v>4.2335144847619048</v>
      </c>
      <c r="L17" s="11">
        <f>(K17*C17)+J17</f>
        <v>893.43925099835212</v>
      </c>
      <c r="M17" s="11">
        <f>L17/C17</f>
        <v>4.5583635255017967</v>
      </c>
      <c r="N17" s="11">
        <f>M17/56</f>
        <v>8.1399348669674937E-2</v>
      </c>
      <c r="O17" s="11">
        <f>N17*D17</f>
        <v>0.18052903419053704</v>
      </c>
      <c r="P17" s="11">
        <f>G17*E$2</f>
        <v>0.19870690403821106</v>
      </c>
      <c r="Q17" s="11">
        <f>O17+P17</f>
        <v>0.37923593822874813</v>
      </c>
      <c r="R17" s="6"/>
      <c r="S17" s="6"/>
      <c r="T17" s="6"/>
      <c r="U17" s="6"/>
      <c r="V17" s="6"/>
      <c r="W17" s="6"/>
    </row>
    <row r="18" spans="1:23" ht="13.8" thickBot="1" x14ac:dyDescent="0.3">
      <c r="A18" s="16"/>
      <c r="B18" s="8"/>
      <c r="C18" s="8"/>
      <c r="D18" s="8"/>
      <c r="E18" s="8"/>
      <c r="F18" s="8"/>
      <c r="G18" s="8"/>
      <c r="H18" s="8"/>
      <c r="I18" s="8"/>
      <c r="J18" s="8"/>
      <c r="K18" s="8" t="s">
        <v>110</v>
      </c>
      <c r="L18" s="8"/>
      <c r="M18" s="8"/>
      <c r="N18" s="8"/>
      <c r="O18" s="8"/>
      <c r="P18" s="8"/>
      <c r="Q18" s="8"/>
    </row>
    <row r="19" spans="1:23" ht="13.8" thickBot="1" x14ac:dyDescent="0.3"/>
    <row r="20" spans="1:23" ht="13.8" thickBot="1" x14ac:dyDescent="0.3">
      <c r="E20" s="28" t="s">
        <v>112</v>
      </c>
    </row>
    <row r="21" spans="1:23" x14ac:dyDescent="0.25">
      <c r="A21" s="9"/>
      <c r="B21" s="10" t="s">
        <v>60</v>
      </c>
      <c r="C21" s="10" t="s">
        <v>70</v>
      </c>
      <c r="D21" s="28" t="s">
        <v>112</v>
      </c>
      <c r="E21" s="28" t="s">
        <v>157</v>
      </c>
    </row>
    <row r="22" spans="1:23" x14ac:dyDescent="0.25">
      <c r="A22" s="15" t="s">
        <v>57</v>
      </c>
      <c r="B22" s="7">
        <f>(C15*56)*B15</f>
        <v>753.22799999999995</v>
      </c>
      <c r="C22" s="41">
        <f>Q15</f>
        <v>0.39322458618985573</v>
      </c>
      <c r="D22" s="25">
        <f>C22*100</f>
        <v>39.322458618985571</v>
      </c>
      <c r="E22" s="48">
        <f>D22*365.25</f>
        <v>14362.528010584479</v>
      </c>
    </row>
    <row r="23" spans="1:23" x14ac:dyDescent="0.25">
      <c r="A23" s="15" t="s">
        <v>58</v>
      </c>
      <c r="B23" s="7">
        <f>(C16*56)*B16</f>
        <v>887.04</v>
      </c>
      <c r="C23" s="41">
        <f>Q16</f>
        <v>0.37200218213642744</v>
      </c>
      <c r="D23" s="25">
        <f>C23*100</f>
        <v>37.200218213642742</v>
      </c>
      <c r="E23" s="48">
        <f>D23*365.25</f>
        <v>13587.379702533011</v>
      </c>
    </row>
    <row r="24" spans="1:23" ht="13.8" thickBot="1" x14ac:dyDescent="0.3">
      <c r="A24" s="16" t="s">
        <v>59</v>
      </c>
      <c r="B24" s="8">
        <f>(C17*56)*B17</f>
        <v>878.08</v>
      </c>
      <c r="C24" s="42">
        <f>Q17</f>
        <v>0.37923593822874813</v>
      </c>
      <c r="D24" s="27">
        <f>C24*100</f>
        <v>37.923593822874814</v>
      </c>
      <c r="E24" s="55">
        <f>D24*365.25</f>
        <v>13851.592643805026</v>
      </c>
    </row>
  </sheetData>
  <mergeCells count="2">
    <mergeCell ref="E13:F13"/>
    <mergeCell ref="M12:O12"/>
  </mergeCells>
  <pageMargins left="0.75" right="0.75" top="1" bottom="1" header="0.5" footer="0.5"/>
  <pageSetup orientation="portrait" horizontalDpi="1200" verticalDpi="12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4"/>
  <sheetViews>
    <sheetView zoomScale="80" workbookViewId="0">
      <selection activeCell="F31" sqref="F31"/>
    </sheetView>
  </sheetViews>
  <sheetFormatPr defaultColWidth="8.77734375" defaultRowHeight="13.2" x14ac:dyDescent="0.25"/>
  <cols>
    <col min="1" max="1" width="20.33203125" bestFit="1" customWidth="1"/>
    <col min="2" max="2" width="9.44140625" bestFit="1" customWidth="1"/>
    <col min="3" max="3" width="14.44140625" bestFit="1" customWidth="1"/>
    <col min="4" max="4" width="15.109375" customWidth="1"/>
    <col min="5" max="5" width="18" customWidth="1"/>
    <col min="6" max="7" width="15.6640625" bestFit="1" customWidth="1"/>
    <col min="8" max="8" width="11.77734375" customWidth="1"/>
    <col min="9" max="9" width="13.6640625" bestFit="1" customWidth="1"/>
    <col min="10" max="10" width="17.77734375" customWidth="1"/>
    <col min="11" max="11" width="11" customWidth="1"/>
    <col min="12" max="12" width="7.6640625" customWidth="1"/>
    <col min="13" max="14" width="6.77734375" customWidth="1"/>
    <col min="15" max="15" width="11.33203125" customWidth="1"/>
    <col min="16" max="16" width="20.109375" customWidth="1"/>
    <col min="17" max="17" width="9.44140625" customWidth="1"/>
    <col min="18" max="18" width="9.6640625" bestFit="1" customWidth="1"/>
  </cols>
  <sheetData>
    <row r="1" spans="1:23" ht="15.6" x14ac:dyDescent="0.3">
      <c r="A1" s="29" t="s">
        <v>421</v>
      </c>
      <c r="E1" s="3" t="s">
        <v>172</v>
      </c>
      <c r="G1" s="3" t="s">
        <v>170</v>
      </c>
    </row>
    <row r="2" spans="1:23" x14ac:dyDescent="0.25">
      <c r="A2" s="30" t="s">
        <v>40</v>
      </c>
      <c r="B2" s="31">
        <v>5.7</v>
      </c>
      <c r="C2" t="s">
        <v>41</v>
      </c>
      <c r="D2" t="s">
        <v>42</v>
      </c>
      <c r="E2">
        <f>G2/2000</f>
        <v>0.22</v>
      </c>
      <c r="F2" t="s">
        <v>43</v>
      </c>
      <c r="G2" s="5">
        <f>combosheet!G38</f>
        <v>440</v>
      </c>
    </row>
    <row r="3" spans="1:23" x14ac:dyDescent="0.25">
      <c r="A3" s="30" t="s">
        <v>44</v>
      </c>
      <c r="B3" s="32">
        <v>0.17</v>
      </c>
      <c r="D3" t="s">
        <v>45</v>
      </c>
      <c r="E3" s="89">
        <f>combosheet!E39</f>
        <v>0.49</v>
      </c>
    </row>
    <row r="4" spans="1:23" x14ac:dyDescent="0.25">
      <c r="A4" s="30"/>
      <c r="B4" s="2"/>
    </row>
    <row r="5" spans="1:23" x14ac:dyDescent="0.25">
      <c r="A5" s="30" t="s">
        <v>46</v>
      </c>
      <c r="B5" s="3">
        <f>B2*B3</f>
        <v>0.96900000000000008</v>
      </c>
      <c r="C5" t="s">
        <v>47</v>
      </c>
    </row>
    <row r="6" spans="1:23" x14ac:dyDescent="0.25">
      <c r="A6" s="30"/>
      <c r="B6" s="31"/>
    </row>
    <row r="11" spans="1:23" ht="13.8" thickBot="1" x14ac:dyDescent="0.3"/>
    <row r="12" spans="1:23" x14ac:dyDescent="0.25">
      <c r="A12" s="13"/>
      <c r="B12" s="17"/>
      <c r="C12" s="17"/>
      <c r="D12" s="35"/>
      <c r="E12" s="17"/>
      <c r="F12" s="17"/>
      <c r="G12" s="17"/>
      <c r="H12" s="20"/>
      <c r="I12" s="20"/>
      <c r="J12" s="17"/>
      <c r="K12" s="17"/>
      <c r="L12" s="17"/>
      <c r="M12" s="207" t="s">
        <v>49</v>
      </c>
      <c r="N12" s="205"/>
      <c r="O12" s="205"/>
      <c r="P12" s="20"/>
      <c r="Q12" s="17"/>
    </row>
    <row r="13" spans="1:23" x14ac:dyDescent="0.25">
      <c r="A13" s="14"/>
      <c r="B13" s="18"/>
      <c r="C13" s="18"/>
      <c r="D13" s="36" t="s">
        <v>105</v>
      </c>
      <c r="E13" s="206" t="s">
        <v>48</v>
      </c>
      <c r="F13" s="206"/>
      <c r="G13" s="18"/>
      <c r="H13" s="21" t="s">
        <v>64</v>
      </c>
      <c r="I13" s="21" t="s">
        <v>65</v>
      </c>
      <c r="J13" s="18" t="s">
        <v>66</v>
      </c>
      <c r="K13" s="18" t="s">
        <v>73</v>
      </c>
      <c r="L13" s="18" t="s">
        <v>71</v>
      </c>
      <c r="M13" s="18"/>
      <c r="N13" s="18"/>
      <c r="O13" s="21"/>
      <c r="P13" s="74" t="s">
        <v>50</v>
      </c>
      <c r="Q13" s="75" t="s">
        <v>71</v>
      </c>
      <c r="R13" s="4"/>
      <c r="S13" s="4"/>
      <c r="T13" s="4"/>
      <c r="U13" s="4"/>
      <c r="V13" s="4"/>
      <c r="W13" s="4"/>
    </row>
    <row r="14" spans="1:23" x14ac:dyDescent="0.25">
      <c r="A14" s="12"/>
      <c r="B14" s="19" t="s">
        <v>51</v>
      </c>
      <c r="C14" s="19" t="s">
        <v>63</v>
      </c>
      <c r="D14" s="37" t="s">
        <v>106</v>
      </c>
      <c r="E14" s="19" t="s">
        <v>52</v>
      </c>
      <c r="F14" s="19" t="s">
        <v>53</v>
      </c>
      <c r="G14" s="19" t="s">
        <v>54</v>
      </c>
      <c r="H14" s="22" t="s">
        <v>67</v>
      </c>
      <c r="I14" s="22" t="s">
        <v>69</v>
      </c>
      <c r="J14" s="19" t="s">
        <v>68</v>
      </c>
      <c r="K14" s="23" t="s">
        <v>55</v>
      </c>
      <c r="L14" s="23" t="s">
        <v>72</v>
      </c>
      <c r="M14" s="23"/>
      <c r="N14" s="23" t="s">
        <v>43</v>
      </c>
      <c r="O14" s="22" t="s">
        <v>56</v>
      </c>
      <c r="P14" s="22"/>
      <c r="Q14" s="23"/>
      <c r="R14" s="5"/>
      <c r="S14" s="5"/>
      <c r="U14" s="5"/>
      <c r="V14" s="5"/>
    </row>
    <row r="15" spans="1:23" x14ac:dyDescent="0.25">
      <c r="A15" s="15" t="s">
        <v>57</v>
      </c>
      <c r="B15" s="88">
        <f>combosheet!B49</f>
        <v>9.1499999999999998E-2</v>
      </c>
      <c r="C15" s="83">
        <f>combosheet!C49</f>
        <v>147</v>
      </c>
      <c r="D15" s="82">
        <f>combosheet!F32</f>
        <v>4.5736750272628139</v>
      </c>
      <c r="E15" s="11">
        <f>(B15*D15)</f>
        <v>0.41849126499454747</v>
      </c>
      <c r="F15" s="11">
        <f>B$5-E15</f>
        <v>0.55050873500545261</v>
      </c>
      <c r="G15" s="11">
        <f>F15/E$3</f>
        <v>1.1234872142968422</v>
      </c>
      <c r="H15" s="83">
        <f>combosheet!H49</f>
        <v>30</v>
      </c>
      <c r="I15" s="83">
        <f>combosheet!I49</f>
        <v>2.67</v>
      </c>
      <c r="J15" s="11">
        <f>H15/I15</f>
        <v>11.235955056179776</v>
      </c>
      <c r="K15" s="83">
        <f>combosheet!K49</f>
        <v>5.0533240085714279</v>
      </c>
      <c r="L15" s="11">
        <f>(K15*C15)+J15</f>
        <v>754.07458431617977</v>
      </c>
      <c r="M15" s="11">
        <f>L15/C15</f>
        <v>5.1297590769808146</v>
      </c>
      <c r="N15" s="11">
        <f>M15/56</f>
        <v>9.1602840660371693E-2</v>
      </c>
      <c r="O15" s="11">
        <f>N15*D15</f>
        <v>0.41896162475467669</v>
      </c>
      <c r="P15" s="11">
        <f>G15*E$2</f>
        <v>0.24716718714530528</v>
      </c>
      <c r="Q15" s="11">
        <f>O15+P15</f>
        <v>0.66612881189998197</v>
      </c>
      <c r="R15" s="6"/>
      <c r="S15" s="6"/>
      <c r="T15" s="6"/>
      <c r="U15" s="6"/>
      <c r="V15" s="6"/>
      <c r="W15" s="6"/>
    </row>
    <row r="16" spans="1:23" x14ac:dyDescent="0.25">
      <c r="A16" s="15" t="s">
        <v>58</v>
      </c>
      <c r="B16" s="88">
        <f>combosheet!B50</f>
        <v>0.09</v>
      </c>
      <c r="C16" s="83">
        <f>combosheet!C50</f>
        <v>176</v>
      </c>
      <c r="D16" s="82">
        <f>combosheet!G32</f>
        <v>4.5587608695652166</v>
      </c>
      <c r="E16" s="11">
        <f>(B16*D16)</f>
        <v>0.4102884782608695</v>
      </c>
      <c r="F16" s="11">
        <f>B$5-E16</f>
        <v>0.55871152173913052</v>
      </c>
      <c r="G16" s="11">
        <f>F16/E$3</f>
        <v>1.1402275953859806</v>
      </c>
      <c r="H16" s="83">
        <f>combosheet!H50</f>
        <v>30</v>
      </c>
      <c r="I16" s="83">
        <f>combosheet!I50</f>
        <v>2.67</v>
      </c>
      <c r="J16" s="11">
        <f>H16/I16</f>
        <v>11.235955056179776</v>
      </c>
      <c r="K16" s="83">
        <f>combosheet!K50</f>
        <v>4.5129950042424243</v>
      </c>
      <c r="L16" s="11">
        <f>(K16*C16)+J16</f>
        <v>805.52307580284651</v>
      </c>
      <c r="M16" s="11">
        <f>L16/C16</f>
        <v>4.5768356579707188</v>
      </c>
      <c r="N16" s="11">
        <f>M16/56</f>
        <v>8.1729208178048546E-2</v>
      </c>
      <c r="O16" s="11">
        <f>N16*D16</f>
        <v>0.37258391614263719</v>
      </c>
      <c r="P16" s="11">
        <f>G16*E$2</f>
        <v>0.25085007098491574</v>
      </c>
      <c r="Q16" s="11">
        <f>O16+P16</f>
        <v>0.62343398712755294</v>
      </c>
      <c r="R16" s="6"/>
      <c r="S16" s="6"/>
      <c r="T16" s="6"/>
      <c r="U16" s="6"/>
      <c r="V16" s="6"/>
      <c r="W16" s="6"/>
    </row>
    <row r="17" spans="1:23" x14ac:dyDescent="0.25">
      <c r="A17" s="15" t="s">
        <v>59</v>
      </c>
      <c r="B17" s="88">
        <f>combosheet!B51</f>
        <v>0.08</v>
      </c>
      <c r="C17" s="83">
        <f>combosheet!C51</f>
        <v>196</v>
      </c>
      <c r="D17" s="82">
        <f>combosheet!H32</f>
        <v>4.4617659574468087</v>
      </c>
      <c r="E17" s="11">
        <f>(B17*D17)</f>
        <v>0.35694127659574471</v>
      </c>
      <c r="F17" s="11">
        <f>B$5-E17</f>
        <v>0.61205872340425538</v>
      </c>
      <c r="G17" s="11">
        <f>F17/E$3</f>
        <v>1.2490994355188885</v>
      </c>
      <c r="H17" s="83">
        <f>combosheet!H51</f>
        <v>170</v>
      </c>
      <c r="I17" s="83">
        <f>combosheet!I51</f>
        <v>2.67</v>
      </c>
      <c r="J17" s="11">
        <f>H17/I17</f>
        <v>63.670411985018731</v>
      </c>
      <c r="K17" s="83">
        <f>combosheet!K51</f>
        <v>4.2335144847619048</v>
      </c>
      <c r="L17" s="11">
        <f>(K17*C17)+J17</f>
        <v>893.43925099835212</v>
      </c>
      <c r="M17" s="11">
        <f>L17/C17</f>
        <v>4.5583635255017967</v>
      </c>
      <c r="N17" s="11">
        <f>M17/56</f>
        <v>8.1399348669674937E-2</v>
      </c>
      <c r="O17" s="11">
        <f>N17*D17</f>
        <v>0.36318484285269881</v>
      </c>
      <c r="P17" s="11">
        <f>G17*E$2</f>
        <v>0.27480187581415544</v>
      </c>
      <c r="Q17" s="11">
        <f>O17+P17</f>
        <v>0.63798671866685419</v>
      </c>
      <c r="R17" s="6"/>
      <c r="S17" s="6"/>
      <c r="T17" s="6"/>
      <c r="U17" s="6"/>
      <c r="V17" s="6"/>
      <c r="W17" s="6"/>
    </row>
    <row r="18" spans="1:23" ht="13.8" thickBot="1" x14ac:dyDescent="0.3">
      <c r="A18" s="16"/>
      <c r="B18" s="8"/>
      <c r="C18" s="8"/>
      <c r="D18" s="8"/>
      <c r="E18" s="8"/>
      <c r="F18" s="8"/>
      <c r="G18" s="8"/>
      <c r="H18" s="8"/>
      <c r="I18" s="8"/>
      <c r="J18" s="8"/>
      <c r="K18" s="8" t="s">
        <v>110</v>
      </c>
      <c r="L18" s="8"/>
      <c r="M18" s="8"/>
      <c r="N18" s="8"/>
      <c r="O18" s="8"/>
      <c r="P18" s="8"/>
      <c r="Q18" s="8"/>
    </row>
    <row r="19" spans="1:23" ht="13.8" thickBot="1" x14ac:dyDescent="0.3"/>
    <row r="20" spans="1:23" ht="13.8" thickBot="1" x14ac:dyDescent="0.3">
      <c r="E20" s="28" t="s">
        <v>112</v>
      </c>
    </row>
    <row r="21" spans="1:23" x14ac:dyDescent="0.25">
      <c r="A21" s="9"/>
      <c r="B21" s="10" t="s">
        <v>60</v>
      </c>
      <c r="C21" s="10" t="s">
        <v>70</v>
      </c>
      <c r="D21" s="28" t="s">
        <v>112</v>
      </c>
      <c r="E21" s="28" t="s">
        <v>157</v>
      </c>
    </row>
    <row r="22" spans="1:23" x14ac:dyDescent="0.25">
      <c r="A22" s="15" t="s">
        <v>57</v>
      </c>
      <c r="B22" s="7">
        <f>(C15*56)*B15</f>
        <v>753.22799999999995</v>
      </c>
      <c r="C22" s="41">
        <f>Q15</f>
        <v>0.66612881189998197</v>
      </c>
      <c r="D22" s="25">
        <f>C22*100</f>
        <v>66.612881189998191</v>
      </c>
      <c r="E22" s="48">
        <f>D22*365.25</f>
        <v>24330.354854646841</v>
      </c>
    </row>
    <row r="23" spans="1:23" x14ac:dyDescent="0.25">
      <c r="A23" s="15" t="s">
        <v>58</v>
      </c>
      <c r="B23" s="7">
        <f>(C16*56)*B16</f>
        <v>887.04</v>
      </c>
      <c r="C23" s="41">
        <f>Q16</f>
        <v>0.62343398712755294</v>
      </c>
      <c r="D23" s="25">
        <f>C23*100</f>
        <v>62.343398712755295</v>
      </c>
      <c r="E23" s="48">
        <f>D23*365.25</f>
        <v>22770.926379833872</v>
      </c>
    </row>
    <row r="24" spans="1:23" ht="13.8" thickBot="1" x14ac:dyDescent="0.3">
      <c r="A24" s="16" t="s">
        <v>59</v>
      </c>
      <c r="B24" s="8">
        <f>(C17*56)*B17</f>
        <v>878.08</v>
      </c>
      <c r="C24" s="42">
        <f>Q17</f>
        <v>0.63798671866685419</v>
      </c>
      <c r="D24" s="27">
        <f>C24*100</f>
        <v>63.798671866685417</v>
      </c>
      <c r="E24" s="55">
        <f>D24*365.25</f>
        <v>23302.464899306848</v>
      </c>
    </row>
  </sheetData>
  <mergeCells count="2">
    <mergeCell ref="E13:F13"/>
    <mergeCell ref="M12:O12"/>
  </mergeCells>
  <pageMargins left="0.75" right="0.75" top="1" bottom="1" header="0.5" footer="0.5"/>
  <pageSetup orientation="portrait" horizontalDpi="1200" verticalDpi="12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4"/>
  <sheetViews>
    <sheetView topLeftCell="A12" workbookViewId="0">
      <selection activeCell="L19" sqref="L19"/>
    </sheetView>
  </sheetViews>
  <sheetFormatPr defaultColWidth="8.77734375" defaultRowHeight="13.2" x14ac:dyDescent="0.25"/>
  <cols>
    <col min="1" max="1" width="15.109375" bestFit="1" customWidth="1"/>
    <col min="2" max="2" width="11.44140625" bestFit="1" customWidth="1"/>
    <col min="3" max="3" width="8.6640625" bestFit="1" customWidth="1"/>
    <col min="4" max="4" width="9" customWidth="1"/>
    <col min="5" max="6" width="10" bestFit="1" customWidth="1"/>
    <col min="7" max="7" width="10.6640625" customWidth="1"/>
    <col min="8" max="8" width="9.77734375" customWidth="1"/>
    <col min="9" max="9" width="12.88671875" customWidth="1"/>
    <col min="10" max="11" width="13.5546875" customWidth="1"/>
    <col min="12" max="12" width="12" bestFit="1" customWidth="1"/>
    <col min="13" max="13" width="11.44140625" customWidth="1"/>
    <col min="14" max="14" width="15.77734375" bestFit="1" customWidth="1"/>
    <col min="15" max="15" width="11.44140625" customWidth="1"/>
    <col min="16" max="16" width="11.5546875" customWidth="1"/>
    <col min="17" max="18" width="10" bestFit="1" customWidth="1"/>
  </cols>
  <sheetData>
    <row r="1" spans="1:16" x14ac:dyDescent="0.25">
      <c r="A1" s="1" t="s">
        <v>187</v>
      </c>
      <c r="B1" s="1"/>
      <c r="C1" s="1"/>
      <c r="D1" s="1"/>
      <c r="E1" s="1"/>
      <c r="F1" s="1"/>
      <c r="G1" s="1"/>
      <c r="H1" s="1"/>
    </row>
    <row r="2" spans="1:16" x14ac:dyDescent="0.25">
      <c r="A2" s="1" t="s">
        <v>185</v>
      </c>
      <c r="B2" s="1"/>
      <c r="C2" s="1"/>
      <c r="D2" s="1"/>
      <c r="E2" s="1"/>
      <c r="F2" s="1"/>
      <c r="G2" s="1"/>
      <c r="H2" s="1"/>
    </row>
    <row r="4" spans="1:16" x14ac:dyDescent="0.25">
      <c r="A4" s="3" t="s">
        <v>176</v>
      </c>
      <c r="B4" s="94">
        <v>0.83</v>
      </c>
      <c r="L4" s="1"/>
    </row>
    <row r="5" spans="1:16" x14ac:dyDescent="0.25">
      <c r="A5" s="3" t="s">
        <v>177</v>
      </c>
      <c r="B5" s="94">
        <v>0.75</v>
      </c>
    </row>
    <row r="6" spans="1:16" x14ac:dyDescent="0.25">
      <c r="A6" s="3" t="s">
        <v>178</v>
      </c>
      <c r="B6" s="94">
        <v>0.72</v>
      </c>
    </row>
    <row r="7" spans="1:16" x14ac:dyDescent="0.25">
      <c r="A7" s="3" t="s">
        <v>192</v>
      </c>
      <c r="B7" s="94">
        <v>25</v>
      </c>
    </row>
    <row r="8" spans="1:16" x14ac:dyDescent="0.25">
      <c r="A8" s="3" t="s">
        <v>180</v>
      </c>
      <c r="B8" s="94">
        <v>7.2999999999999995E-2</v>
      </c>
    </row>
    <row r="9" spans="1:16" x14ac:dyDescent="0.25">
      <c r="A9" s="3" t="s">
        <v>183</v>
      </c>
      <c r="B9" s="94"/>
      <c r="L9" s="1" t="s">
        <v>184</v>
      </c>
    </row>
    <row r="10" spans="1:16" x14ac:dyDescent="0.25">
      <c r="A10" s="3" t="s">
        <v>182</v>
      </c>
      <c r="B10" s="94">
        <v>3.3</v>
      </c>
      <c r="L10" s="1" t="s">
        <v>191</v>
      </c>
    </row>
    <row r="11" spans="1:16" x14ac:dyDescent="0.25">
      <c r="A11" s="3" t="s">
        <v>181</v>
      </c>
      <c r="B11" s="94">
        <v>18</v>
      </c>
      <c r="L11" s="203" t="s">
        <v>406</v>
      </c>
    </row>
    <row r="12" spans="1:16" x14ac:dyDescent="0.25">
      <c r="C12" t="s">
        <v>89</v>
      </c>
      <c r="D12" t="s">
        <v>90</v>
      </c>
      <c r="E12" t="s">
        <v>91</v>
      </c>
      <c r="F12" t="s">
        <v>154</v>
      </c>
      <c r="G12" t="s">
        <v>153</v>
      </c>
      <c r="H12" t="s">
        <v>152</v>
      </c>
      <c r="I12" t="s">
        <v>151</v>
      </c>
      <c r="J12" t="s">
        <v>2</v>
      </c>
      <c r="L12" s="203" t="s">
        <v>407</v>
      </c>
    </row>
    <row r="13" spans="1:16" x14ac:dyDescent="0.25">
      <c r="B13" s="86" t="s">
        <v>98</v>
      </c>
      <c r="C13" s="86">
        <f>combosheet!C49</f>
        <v>147</v>
      </c>
      <c r="D13" s="86">
        <f>combosheet!C50</f>
        <v>176</v>
      </c>
      <c r="E13" s="86">
        <f>combosheet!C51</f>
        <v>196</v>
      </c>
      <c r="F13" s="86">
        <f>(combosheet!C51*0.9)</f>
        <v>176.4</v>
      </c>
      <c r="G13" s="86">
        <f>(combosheet!C51*0.8)</f>
        <v>156.80000000000001</v>
      </c>
      <c r="H13" s="86">
        <f>(combosheet!C51*0.7)</f>
        <v>137.19999999999999</v>
      </c>
      <c r="I13" s="86">
        <f>(combosheet!C51*0.6)</f>
        <v>117.6</v>
      </c>
      <c r="J13" s="86">
        <f>(combosheet!C51*0.5)</f>
        <v>98</v>
      </c>
      <c r="K13" s="86"/>
      <c r="L13" s="203"/>
    </row>
    <row r="14" spans="1:16" x14ac:dyDescent="0.25">
      <c r="B14" s="47"/>
      <c r="C14" s="47"/>
      <c r="D14" s="47"/>
      <c r="E14" s="47"/>
      <c r="L14" s="3" t="s">
        <v>175</v>
      </c>
      <c r="M14" s="3" t="s">
        <v>175</v>
      </c>
      <c r="N14" s="3" t="s">
        <v>189</v>
      </c>
      <c r="O14" s="3" t="s">
        <v>359</v>
      </c>
      <c r="P14" s="3" t="s">
        <v>405</v>
      </c>
    </row>
    <row r="15" spans="1:16" x14ac:dyDescent="0.25">
      <c r="L15" t="s">
        <v>0</v>
      </c>
      <c r="M15" s="3" t="s">
        <v>179</v>
      </c>
      <c r="N15" s="3" t="s">
        <v>190</v>
      </c>
      <c r="O15" s="3" t="s">
        <v>190</v>
      </c>
      <c r="P15" s="3" t="s">
        <v>190</v>
      </c>
    </row>
    <row r="16" spans="1:16" x14ac:dyDescent="0.25">
      <c r="B16" s="1" t="s">
        <v>93</v>
      </c>
      <c r="L16" t="s">
        <v>104</v>
      </c>
      <c r="M16" t="s">
        <v>104</v>
      </c>
      <c r="N16" s="3" t="s">
        <v>104</v>
      </c>
      <c r="O16" s="3" t="s">
        <v>104</v>
      </c>
      <c r="P16" s="3" t="s">
        <v>104</v>
      </c>
    </row>
    <row r="17" spans="2:16" x14ac:dyDescent="0.25">
      <c r="B17" t="s">
        <v>92</v>
      </c>
      <c r="C17">
        <v>21.8</v>
      </c>
      <c r="D17">
        <v>21.8</v>
      </c>
      <c r="E17">
        <v>21.8</v>
      </c>
      <c r="F17">
        <v>21.8</v>
      </c>
      <c r="G17">
        <v>21.8</v>
      </c>
      <c r="H17">
        <v>21.8</v>
      </c>
      <c r="I17">
        <v>21.8</v>
      </c>
      <c r="J17">
        <v>21.8</v>
      </c>
      <c r="L17">
        <v>21.8</v>
      </c>
      <c r="M17">
        <v>21.8</v>
      </c>
      <c r="N17" s="46">
        <f>'OH COP Table'!M36</f>
        <v>22.4</v>
      </c>
      <c r="O17">
        <f>'MN COP Table'!H13+'MN COP Table'!H14+'MN COP Table'!H15+'MN COP Table'!H16+'MN COP Table'!H18</f>
        <v>105.36</v>
      </c>
      <c r="P17" s="180">
        <f>GETPIVOTDATA("Value",'USDA COP Table'!$A$6,"Category","Operating costs","Item2","Custom services ² ","Year",2022,"Survey base year","Base survey of 2021")+GETPIVOTDATA("Value",'USDA COP Table'!$A$6,"Category","Operating costs","Item2","Fuel, lube, and electricity","Year",2022,"Survey base year","Base survey of 2021")+GETPIVOTDATA("Value",'USDA COP Table'!$A$6,"Category","Operating costs","Item2","Repairs","Year",2022,"Survey base year","Base survey of 2021")</f>
        <v>113.45</v>
      </c>
    </row>
    <row r="18" spans="2:16" x14ac:dyDescent="0.25">
      <c r="B18" t="s">
        <v>80</v>
      </c>
    </row>
    <row r="19" spans="2:16" x14ac:dyDescent="0.25">
      <c r="B19" t="s">
        <v>81</v>
      </c>
      <c r="C19" s="86">
        <f t="shared" ref="C19:D19" si="0">(C13*0.66)*$B$4</f>
        <v>80.526600000000002</v>
      </c>
      <c r="D19" s="86">
        <f t="shared" si="0"/>
        <v>96.412800000000004</v>
      </c>
      <c r="E19" s="86">
        <f>(E13*0.66)*$B$4</f>
        <v>107.36880000000001</v>
      </c>
      <c r="F19" s="86">
        <f t="shared" ref="F19:J19" si="1">(F13*0.66)*$B$4</f>
        <v>96.631919999999994</v>
      </c>
      <c r="G19" s="86">
        <f t="shared" si="1"/>
        <v>85.895040000000009</v>
      </c>
      <c r="H19" s="86">
        <f t="shared" si="1"/>
        <v>75.158159999999995</v>
      </c>
      <c r="I19" s="86">
        <f t="shared" si="1"/>
        <v>64.421279999999996</v>
      </c>
      <c r="J19" s="86">
        <f t="shared" si="1"/>
        <v>53.684400000000004</v>
      </c>
      <c r="K19" s="86"/>
      <c r="L19" s="86">
        <f>(L13*0.66)*$B$4</f>
        <v>0</v>
      </c>
      <c r="M19" s="86">
        <f>(M13*0.66)*$B$4</f>
        <v>0</v>
      </c>
      <c r="N19" s="82">
        <f>'OH COP Table'!M23</f>
        <v>107.5609756097561</v>
      </c>
      <c r="O19">
        <f>'MN COP Table'!H9</f>
        <v>130.58000000000001</v>
      </c>
      <c r="P19">
        <f>GETPIVOTDATA("Value",'USDA COP Table'!$A$6,"Category","Operating costs","Item2","Fertilizer ¹ ","Year",2022,"Survey base year","Base survey of 2021")</f>
        <v>225.78</v>
      </c>
    </row>
    <row r="20" spans="2:16" x14ac:dyDescent="0.25">
      <c r="B20" t="s">
        <v>82</v>
      </c>
      <c r="C20" s="86">
        <f t="shared" ref="C20:D20" si="2">(C13*0.38)*$B$5</f>
        <v>41.894999999999996</v>
      </c>
      <c r="D20" s="86">
        <f t="shared" si="2"/>
        <v>50.16</v>
      </c>
      <c r="E20" s="86">
        <f>(E13*0.38)*$B$5</f>
        <v>55.86</v>
      </c>
      <c r="F20" s="86">
        <f t="shared" ref="F20:J20" si="3">(F13*0.38)*$B$5</f>
        <v>50.274000000000001</v>
      </c>
      <c r="G20" s="86">
        <f t="shared" si="3"/>
        <v>44.688000000000002</v>
      </c>
      <c r="H20" s="86">
        <f t="shared" si="3"/>
        <v>39.101999999999997</v>
      </c>
      <c r="I20" s="86">
        <f t="shared" si="3"/>
        <v>33.515999999999998</v>
      </c>
      <c r="J20" s="86">
        <f t="shared" si="3"/>
        <v>27.93</v>
      </c>
      <c r="K20" s="86"/>
      <c r="L20" s="86">
        <f>(L13*0.38)*$B$5</f>
        <v>0</v>
      </c>
      <c r="M20" s="86">
        <f>(M13*0.38)*$B$5</f>
        <v>0</v>
      </c>
      <c r="N20" s="82">
        <f>'OH COP Table'!M24</f>
        <v>58.001192307692314</v>
      </c>
      <c r="O20">
        <v>0</v>
      </c>
      <c r="P20">
        <v>0</v>
      </c>
    </row>
    <row r="21" spans="2:16" x14ac:dyDescent="0.25">
      <c r="B21" t="s">
        <v>83</v>
      </c>
      <c r="C21" s="86">
        <f t="shared" ref="C21:D21" si="4">(C13*0.3)*$B$6</f>
        <v>31.751999999999999</v>
      </c>
      <c r="D21" s="86">
        <f t="shared" si="4"/>
        <v>38.015999999999998</v>
      </c>
      <c r="E21" s="86">
        <f>(E13*0.3)*$B$6</f>
        <v>42.335999999999999</v>
      </c>
      <c r="F21" s="86">
        <f t="shared" ref="F21:J21" si="5">(F13*0.3)*$B$6</f>
        <v>38.102400000000003</v>
      </c>
      <c r="G21" s="86">
        <f t="shared" si="5"/>
        <v>33.8688</v>
      </c>
      <c r="H21" s="86">
        <f t="shared" si="5"/>
        <v>29.635199999999998</v>
      </c>
      <c r="I21" s="86">
        <f t="shared" si="5"/>
        <v>25.401599999999995</v>
      </c>
      <c r="J21" s="86">
        <f t="shared" si="5"/>
        <v>21.167999999999999</v>
      </c>
      <c r="K21" s="86"/>
      <c r="L21" s="86">
        <f>(L13*0.3)*$B$6</f>
        <v>0</v>
      </c>
      <c r="M21" s="86">
        <f>(M13*0.3)*$B$6</f>
        <v>0</v>
      </c>
      <c r="N21" s="82">
        <f>'OH COP Table'!M25</f>
        <v>17.452800000000003</v>
      </c>
      <c r="O21">
        <v>0</v>
      </c>
      <c r="P21">
        <v>0</v>
      </c>
    </row>
    <row r="22" spans="2:16" x14ac:dyDescent="0.25">
      <c r="B22" t="s">
        <v>84</v>
      </c>
      <c r="C22">
        <v>8.6999999999999993</v>
      </c>
      <c r="D22">
        <v>8.6999999999999993</v>
      </c>
      <c r="E22">
        <v>8.6999999999999993</v>
      </c>
      <c r="F22">
        <v>8.6999999999999993</v>
      </c>
      <c r="G22">
        <v>8.6999999999999993</v>
      </c>
      <c r="H22">
        <v>8.6999999999999993</v>
      </c>
      <c r="I22">
        <v>8.6999999999999993</v>
      </c>
      <c r="J22">
        <v>8.6999999999999993</v>
      </c>
      <c r="L22">
        <v>8.6999999999999993</v>
      </c>
      <c r="M22">
        <v>8.6999999999999993</v>
      </c>
      <c r="N22" s="6">
        <f>'OH COP Table'!M26</f>
        <v>6.25</v>
      </c>
      <c r="O22">
        <v>0</v>
      </c>
      <c r="P22">
        <v>0</v>
      </c>
    </row>
    <row r="23" spans="2:16" x14ac:dyDescent="0.25">
      <c r="B23" t="s">
        <v>85</v>
      </c>
      <c r="C23">
        <v>53.5</v>
      </c>
      <c r="D23">
        <v>53.5</v>
      </c>
      <c r="E23">
        <v>53.5</v>
      </c>
      <c r="F23">
        <v>53.5</v>
      </c>
      <c r="G23">
        <v>53.5</v>
      </c>
      <c r="H23">
        <v>53.5</v>
      </c>
      <c r="I23">
        <v>53.5</v>
      </c>
      <c r="J23">
        <v>53.5</v>
      </c>
      <c r="L23">
        <v>53.5</v>
      </c>
      <c r="M23">
        <v>0</v>
      </c>
      <c r="N23" s="6">
        <f>'OH COP Table'!M27</f>
        <v>50</v>
      </c>
      <c r="O23">
        <f>'MN COP Table'!H10</f>
        <v>41.98</v>
      </c>
      <c r="P23">
        <f>GETPIVOTDATA("Value",'USDA COP Table'!$A$6,"Category","Operating costs","Item2","Chemicals","Year",2022,"Survey base year","Base survey of 2021")</f>
        <v>63.36</v>
      </c>
    </row>
    <row r="24" spans="2:16" x14ac:dyDescent="0.25">
      <c r="B24" t="s">
        <v>86</v>
      </c>
      <c r="C24">
        <f t="shared" ref="C24:D24" si="6">C13*0.10396</f>
        <v>15.282119999999999</v>
      </c>
      <c r="D24">
        <f t="shared" si="6"/>
        <v>18.296959999999999</v>
      </c>
      <c r="E24">
        <f>E13*0.10396</f>
        <v>20.376159999999999</v>
      </c>
      <c r="F24">
        <f t="shared" ref="F24:J24" si="7">F13*0.10396</f>
        <v>18.338543999999999</v>
      </c>
      <c r="G24">
        <f t="shared" si="7"/>
        <v>16.300927999999999</v>
      </c>
      <c r="H24">
        <f t="shared" si="7"/>
        <v>14.263311999999999</v>
      </c>
      <c r="I24">
        <f t="shared" si="7"/>
        <v>12.225695999999999</v>
      </c>
      <c r="J24">
        <f t="shared" si="7"/>
        <v>10.188079999999999</v>
      </c>
      <c r="L24">
        <f>L13*0.10396</f>
        <v>0</v>
      </c>
      <c r="M24">
        <f>M13*0.10396</f>
        <v>0</v>
      </c>
      <c r="N24" s="6">
        <f>'OH COP Table'!M34</f>
        <v>35</v>
      </c>
      <c r="O24">
        <f>'MN COP Table'!H11</f>
        <v>28.01</v>
      </c>
      <c r="P24">
        <f>GETPIVOTDATA("Value",'USDA COP Table'!$A$6,"Category","Allocated overhead","Item2","Taxes and insurance","Year",2022,"Survey base year","Base survey of 2021")</f>
        <v>17.04</v>
      </c>
    </row>
    <row r="25" spans="2:16" x14ac:dyDescent="0.25">
      <c r="B25" t="s">
        <v>87</v>
      </c>
      <c r="C25">
        <f t="shared" ref="C25:D25" si="8">C13*0.05743</f>
        <v>8.4422100000000011</v>
      </c>
      <c r="D25">
        <f t="shared" si="8"/>
        <v>10.10768</v>
      </c>
      <c r="E25">
        <f>E13*0.05743</f>
        <v>11.25628</v>
      </c>
      <c r="F25">
        <f t="shared" ref="F25:J25" si="9">F13*0.05743</f>
        <v>10.130652000000001</v>
      </c>
      <c r="G25">
        <f t="shared" si="9"/>
        <v>9.0050240000000006</v>
      </c>
      <c r="H25">
        <f t="shared" si="9"/>
        <v>7.8793959999999998</v>
      </c>
      <c r="I25">
        <f t="shared" si="9"/>
        <v>6.753768</v>
      </c>
      <c r="J25">
        <f t="shared" si="9"/>
        <v>5.6281400000000001</v>
      </c>
      <c r="L25">
        <f>L13*0.05743</f>
        <v>0</v>
      </c>
      <c r="M25">
        <f>M13*0.05743</f>
        <v>0</v>
      </c>
      <c r="N25" s="6">
        <f>'OH COP Table'!M35+'OH COP Table'!M32+'OH COP Table'!M33</f>
        <v>61.826153765815484</v>
      </c>
      <c r="O25">
        <f>'MN COP Table'!H19+'MN COP Table'!H20+'MN COP Table'!H22</f>
        <v>8.39</v>
      </c>
    </row>
    <row r="26" spans="2:16" x14ac:dyDescent="0.25">
      <c r="B26" t="s">
        <v>88</v>
      </c>
      <c r="C26">
        <f t="shared" ref="C26:D26" si="10">((C17+C19+C20+C21+C22+C23+C24+C25)*$B$8*(8/12))</f>
        <v>12.745699259999997</v>
      </c>
      <c r="D26">
        <f t="shared" si="10"/>
        <v>14.453680746666667</v>
      </c>
      <c r="E26">
        <f>((E17+E19+E20+E21+E22+E23+E24+E25)*$B$8*(8/12))</f>
        <v>15.631599013333332</v>
      </c>
      <c r="F26">
        <f t="shared" ref="F26:J26" si="11">((F17+F19+F20+F21+F22+F23+F24+F25)*$B$8*(8/12))</f>
        <v>14.477239111999996</v>
      </c>
      <c r="G26">
        <f t="shared" si="11"/>
        <v>13.322879210666663</v>
      </c>
      <c r="H26">
        <f t="shared" si="11"/>
        <v>12.168519309333329</v>
      </c>
      <c r="I26">
        <f t="shared" si="11"/>
        <v>11.014159407999999</v>
      </c>
      <c r="J26">
        <f t="shared" si="11"/>
        <v>9.8597995066666648</v>
      </c>
      <c r="L26">
        <f>((L17+L19+L20+L21+L22+L23+L24+L25)*$B$8*(8/12))</f>
        <v>4.0879999999999992</v>
      </c>
      <c r="M26">
        <f>((M17+M19+M20+M21+M22+M23+M24+M25)*$B$8*(8/12))</f>
        <v>1.4843333333333331</v>
      </c>
      <c r="N26" s="6">
        <f>'OH COP Table'!M38</f>
        <v>21.601682106007075</v>
      </c>
      <c r="O26">
        <f>'MN COP Table'!H21</f>
        <v>8.93</v>
      </c>
      <c r="P26">
        <f>GETPIVOTDATA("Value",'USDA COP Table'!$A$6,"Category","Operating costs","Item2","Interest on operating capital","Year",2022,"Survey base year","Base survey of 2021")</f>
        <v>6.26</v>
      </c>
    </row>
    <row r="27" spans="2:16" x14ac:dyDescent="0.25">
      <c r="B27" t="s">
        <v>94</v>
      </c>
      <c r="C27">
        <v>8.8000000000000007</v>
      </c>
      <c r="D27">
        <v>8.8000000000000007</v>
      </c>
      <c r="E27">
        <v>8.8000000000000007</v>
      </c>
      <c r="F27">
        <v>8.8000000000000007</v>
      </c>
      <c r="G27">
        <v>8.8000000000000007</v>
      </c>
      <c r="H27">
        <v>8.8000000000000007</v>
      </c>
      <c r="I27">
        <v>8.8000000000000007</v>
      </c>
      <c r="J27">
        <v>8.8000000000000007</v>
      </c>
      <c r="L27">
        <v>8.8000000000000007</v>
      </c>
      <c r="M27">
        <v>8.8000000000000007</v>
      </c>
      <c r="N27" s="6">
        <f>'OH COP Table'!M36</f>
        <v>22.4</v>
      </c>
      <c r="O27">
        <v>0</v>
      </c>
      <c r="P27">
        <v>0</v>
      </c>
    </row>
    <row r="28" spans="2:16" x14ac:dyDescent="0.25">
      <c r="B28" s="3" t="s">
        <v>186</v>
      </c>
      <c r="C28">
        <v>3.9</v>
      </c>
      <c r="D28">
        <v>3.9</v>
      </c>
      <c r="E28">
        <v>3.9</v>
      </c>
      <c r="F28">
        <v>3.9</v>
      </c>
      <c r="G28">
        <v>3.9</v>
      </c>
      <c r="H28">
        <v>3.9</v>
      </c>
      <c r="I28">
        <v>3.9</v>
      </c>
      <c r="J28">
        <v>3.9</v>
      </c>
      <c r="L28">
        <v>3.9</v>
      </c>
      <c r="M28">
        <v>3.9</v>
      </c>
      <c r="N28">
        <v>0</v>
      </c>
      <c r="O28">
        <v>0</v>
      </c>
      <c r="P28">
        <v>0</v>
      </c>
    </row>
    <row r="29" spans="2:16" x14ac:dyDescent="0.25">
      <c r="B29" t="s">
        <v>99</v>
      </c>
      <c r="C29" s="86">
        <f t="shared" ref="C29:D29" si="12">(C13*0.051)</f>
        <v>7.4969999999999999</v>
      </c>
      <c r="D29" s="86">
        <f t="shared" si="12"/>
        <v>8.9759999999999991</v>
      </c>
      <c r="E29" s="86">
        <f>(E13*0.051)</f>
        <v>9.9959999999999987</v>
      </c>
      <c r="F29" s="86">
        <f t="shared" ref="F29:J29" si="13">(F13*0.051)</f>
        <v>8.9963999999999995</v>
      </c>
      <c r="G29" s="86">
        <f t="shared" si="13"/>
        <v>7.9968000000000004</v>
      </c>
      <c r="H29" s="86">
        <f t="shared" si="13"/>
        <v>6.9971999999999985</v>
      </c>
      <c r="I29" s="86">
        <f t="shared" si="13"/>
        <v>5.9975999999999994</v>
      </c>
      <c r="J29" s="86">
        <f t="shared" si="13"/>
        <v>4.9979999999999993</v>
      </c>
      <c r="K29" s="86"/>
      <c r="L29" s="86">
        <f>(L13*0.051)</f>
        <v>0</v>
      </c>
      <c r="M29" s="86">
        <f>(M13*0.051)</f>
        <v>0</v>
      </c>
      <c r="N29" s="82">
        <f>'OH COP Table'!M31</f>
        <v>63.266400000000004</v>
      </c>
      <c r="O29">
        <v>0</v>
      </c>
      <c r="P29">
        <v>0</v>
      </c>
    </row>
    <row r="30" spans="2:16" x14ac:dyDescent="0.25">
      <c r="B30" t="s">
        <v>100</v>
      </c>
      <c r="C30" s="86">
        <f t="shared" ref="C30:D30" si="14">(C13*(0.12*$B$10))</f>
        <v>58.211999999999996</v>
      </c>
      <c r="D30" s="86">
        <f t="shared" si="14"/>
        <v>69.695999999999998</v>
      </c>
      <c r="E30" s="86">
        <f>(E13*(0.12*$B$10))</f>
        <v>77.616</v>
      </c>
      <c r="F30" s="86">
        <f t="shared" ref="F30:J30" si="15">(F13*(0.12*$B$10))</f>
        <v>69.854399999999998</v>
      </c>
      <c r="G30" s="86">
        <f t="shared" si="15"/>
        <v>62.092799999999997</v>
      </c>
      <c r="H30" s="86">
        <f t="shared" si="15"/>
        <v>54.331199999999988</v>
      </c>
      <c r="I30" s="86">
        <f t="shared" si="15"/>
        <v>46.569599999999994</v>
      </c>
      <c r="J30" s="86">
        <f t="shared" si="15"/>
        <v>38.808</v>
      </c>
      <c r="K30" s="86"/>
      <c r="L30" s="86">
        <f>(L13*(0.12*$B$10))</f>
        <v>0</v>
      </c>
      <c r="M30" s="86">
        <f>(M13*(0.12*$B$10))</f>
        <v>0</v>
      </c>
      <c r="N30" s="82">
        <f>'OH COP Table'!M30</f>
        <v>45.813600000000008</v>
      </c>
      <c r="O30">
        <f>'MN COP Table'!H12</f>
        <v>16.46</v>
      </c>
      <c r="P30">
        <v>0</v>
      </c>
    </row>
    <row r="31" spans="2:16" x14ac:dyDescent="0.25">
      <c r="B31" t="s">
        <v>101</v>
      </c>
      <c r="C31" s="86">
        <f t="shared" ref="C31:D31" si="16">(C13*0.005)</f>
        <v>0.73499999999999999</v>
      </c>
      <c r="D31" s="86">
        <f t="shared" si="16"/>
        <v>0.88</v>
      </c>
      <c r="E31" s="86">
        <f>(E13*0.005)</f>
        <v>0.98</v>
      </c>
      <c r="F31" s="86">
        <f t="shared" ref="F31:J31" si="17">(F13*0.005)</f>
        <v>0.88200000000000001</v>
      </c>
      <c r="G31" s="86">
        <f t="shared" si="17"/>
        <v>0.78400000000000003</v>
      </c>
      <c r="H31" s="86">
        <f t="shared" si="17"/>
        <v>0.68599999999999994</v>
      </c>
      <c r="I31" s="86">
        <f t="shared" si="17"/>
        <v>0.58799999999999997</v>
      </c>
      <c r="J31" s="86">
        <f t="shared" si="17"/>
        <v>0.49</v>
      </c>
      <c r="K31" s="86"/>
      <c r="L31" s="86">
        <f>(L13*0.005)</f>
        <v>0</v>
      </c>
      <c r="M31" s="86">
        <f>(M13*0.005)</f>
        <v>0</v>
      </c>
      <c r="N31" s="86">
        <v>0</v>
      </c>
      <c r="O31">
        <v>0</v>
      </c>
      <c r="P31">
        <v>0</v>
      </c>
    </row>
    <row r="32" spans="2:16" x14ac:dyDescent="0.25">
      <c r="B32" s="1" t="s">
        <v>96</v>
      </c>
    </row>
    <row r="33" spans="2:16" x14ac:dyDescent="0.25">
      <c r="B33" t="s">
        <v>92</v>
      </c>
      <c r="C33">
        <v>23.9</v>
      </c>
      <c r="D33">
        <v>23.9</v>
      </c>
      <c r="E33">
        <v>23.9</v>
      </c>
      <c r="F33">
        <v>23.9</v>
      </c>
      <c r="G33">
        <v>23.9</v>
      </c>
      <c r="H33">
        <v>23.9</v>
      </c>
      <c r="I33">
        <v>23.9</v>
      </c>
      <c r="J33">
        <v>23.9</v>
      </c>
      <c r="L33">
        <v>23.9</v>
      </c>
      <c r="M33">
        <v>23.9</v>
      </c>
      <c r="N33" s="180">
        <f>'OH COP Table'!M46+'OH COP Table'!M48</f>
        <v>111.20711832211151</v>
      </c>
      <c r="O33">
        <f>'MN COP Table'!H34</f>
        <v>106.72</v>
      </c>
      <c r="P33">
        <f>GETPIVOTDATA("Value",'USDA COP Table'!$A$6,"Category","Allocated overhead","Item2","Capital recovery of machinery and equipment","Year",2022,"Survey base year","Base survey of 2021")</f>
        <v>153.63999999999999</v>
      </c>
    </row>
    <row r="34" spans="2:16" x14ac:dyDescent="0.25">
      <c r="B34" t="s">
        <v>94</v>
      </c>
      <c r="C34">
        <v>15.9</v>
      </c>
      <c r="D34">
        <v>15.9</v>
      </c>
      <c r="E34">
        <v>15.9</v>
      </c>
      <c r="F34">
        <v>15.9</v>
      </c>
      <c r="G34">
        <v>15.9</v>
      </c>
      <c r="H34">
        <v>15.9</v>
      </c>
      <c r="I34">
        <v>15.9</v>
      </c>
      <c r="J34">
        <v>15.9</v>
      </c>
      <c r="L34">
        <v>15.9</v>
      </c>
      <c r="M34">
        <v>15.9</v>
      </c>
      <c r="N34">
        <v>0</v>
      </c>
      <c r="O34">
        <v>0</v>
      </c>
      <c r="P34">
        <v>0</v>
      </c>
    </row>
    <row r="35" spans="2:16" x14ac:dyDescent="0.25">
      <c r="B35" s="3" t="s">
        <v>186</v>
      </c>
      <c r="C35">
        <v>7.6</v>
      </c>
      <c r="D35">
        <v>7.6</v>
      </c>
      <c r="E35">
        <v>7.6</v>
      </c>
      <c r="F35">
        <v>7.6</v>
      </c>
      <c r="G35">
        <v>7.6</v>
      </c>
      <c r="H35">
        <v>7.6</v>
      </c>
      <c r="I35">
        <v>7.6</v>
      </c>
      <c r="J35">
        <v>7.6</v>
      </c>
      <c r="L35">
        <v>7.6</v>
      </c>
      <c r="M35">
        <v>7.6</v>
      </c>
      <c r="N35">
        <v>0</v>
      </c>
      <c r="O35">
        <v>0</v>
      </c>
      <c r="P35">
        <v>0</v>
      </c>
    </row>
    <row r="36" spans="2:16" x14ac:dyDescent="0.25">
      <c r="B36" t="s">
        <v>99</v>
      </c>
      <c r="C36" s="73">
        <f t="shared" ref="C36:D36" si="18">C13*0.053</f>
        <v>7.7909999999999995</v>
      </c>
      <c r="D36" s="73">
        <f t="shared" si="18"/>
        <v>9.3279999999999994</v>
      </c>
      <c r="E36" s="73">
        <f>E13*0.053</f>
        <v>10.388</v>
      </c>
      <c r="F36" s="73">
        <f t="shared" ref="F36:J36" si="19">F13*0.053</f>
        <v>9.3491999999999997</v>
      </c>
      <c r="G36" s="73">
        <f t="shared" si="19"/>
        <v>8.3103999999999996</v>
      </c>
      <c r="H36" s="73">
        <f t="shared" si="19"/>
        <v>7.2715999999999994</v>
      </c>
      <c r="I36" s="73">
        <f t="shared" si="19"/>
        <v>6.2327999999999992</v>
      </c>
      <c r="J36" s="73">
        <f t="shared" si="19"/>
        <v>5.194</v>
      </c>
      <c r="K36" s="73"/>
      <c r="L36" s="73">
        <f>L13*0.053</f>
        <v>0</v>
      </c>
      <c r="M36" s="73">
        <f>M13*0.053</f>
        <v>0</v>
      </c>
      <c r="N36" s="73">
        <v>0</v>
      </c>
      <c r="O36">
        <v>0</v>
      </c>
      <c r="P36">
        <v>0</v>
      </c>
    </row>
    <row r="37" spans="2:16" x14ac:dyDescent="0.25">
      <c r="B37" t="s">
        <v>100</v>
      </c>
      <c r="C37" s="73">
        <v>10.1</v>
      </c>
      <c r="D37" s="73">
        <v>10.1</v>
      </c>
      <c r="E37" s="73">
        <v>10.1</v>
      </c>
      <c r="F37" s="73">
        <v>10.1</v>
      </c>
      <c r="G37" s="73">
        <v>10.1</v>
      </c>
      <c r="H37" s="73">
        <v>10.1</v>
      </c>
      <c r="I37" s="73">
        <v>10.1</v>
      </c>
      <c r="J37" s="73">
        <v>10.1</v>
      </c>
      <c r="K37" s="73"/>
      <c r="L37" s="73">
        <v>10.1</v>
      </c>
      <c r="M37" s="73">
        <v>10.1</v>
      </c>
      <c r="N37" s="73">
        <v>0</v>
      </c>
      <c r="O37" s="73">
        <v>0</v>
      </c>
      <c r="P37" s="73">
        <v>0</v>
      </c>
    </row>
    <row r="38" spans="2:16" x14ac:dyDescent="0.25">
      <c r="B38" t="s">
        <v>101</v>
      </c>
      <c r="C38" s="73">
        <v>4.3600000000000003</v>
      </c>
      <c r="D38" s="73">
        <v>4.3600000000000003</v>
      </c>
      <c r="E38" s="73">
        <v>4.3600000000000003</v>
      </c>
      <c r="F38" s="73">
        <v>4.3600000000000003</v>
      </c>
      <c r="G38" s="73">
        <v>4.3600000000000003</v>
      </c>
      <c r="H38" s="73">
        <v>4.3600000000000003</v>
      </c>
      <c r="I38" s="73">
        <v>4.3600000000000003</v>
      </c>
      <c r="J38" s="73">
        <v>4.3600000000000003</v>
      </c>
      <c r="K38" s="73"/>
      <c r="L38" s="73">
        <v>4.3600000000000003</v>
      </c>
      <c r="M38" s="73">
        <v>4.3600000000000003</v>
      </c>
      <c r="N38" s="73">
        <v>0</v>
      </c>
      <c r="O38" s="73">
        <v>0</v>
      </c>
      <c r="P38" s="73">
        <v>0</v>
      </c>
    </row>
    <row r="39" spans="2:16" x14ac:dyDescent="0.25">
      <c r="B39" t="s">
        <v>95</v>
      </c>
      <c r="C39">
        <f t="shared" ref="C39:D39" si="20">2.55*$B$11</f>
        <v>45.9</v>
      </c>
      <c r="D39">
        <f t="shared" si="20"/>
        <v>45.9</v>
      </c>
      <c r="E39">
        <f>2.55*$B$11</f>
        <v>45.9</v>
      </c>
      <c r="F39">
        <f t="shared" ref="F39:J39" si="21">2.55*$B$11</f>
        <v>45.9</v>
      </c>
      <c r="G39">
        <f t="shared" si="21"/>
        <v>45.9</v>
      </c>
      <c r="H39">
        <f t="shared" si="21"/>
        <v>45.9</v>
      </c>
      <c r="I39">
        <f t="shared" si="21"/>
        <v>45.9</v>
      </c>
      <c r="J39">
        <f t="shared" si="21"/>
        <v>45.9</v>
      </c>
      <c r="L39">
        <f>2.55*$B$11</f>
        <v>45.9</v>
      </c>
      <c r="M39">
        <f>3.55*$B$11</f>
        <v>63.9</v>
      </c>
      <c r="N39" s="180">
        <f>'OH COP Table'!M44+'OH COP Table'!M45</f>
        <v>95.108400000000017</v>
      </c>
      <c r="O39">
        <v>0</v>
      </c>
      <c r="P39">
        <f>GETPIVOTDATA("Value",'USDA COP Table'!$A$6,"Category","Allocated overhead","Item2","Hired labor","Year",2022,"Survey base year","Base survey of 2021")+GETPIVOTDATA("Value",'USDA COP Table'!$A$6,"Category","Allocated overhead","Item2","Opportunity cost of unpaid labor","Year",2022,"Survey base year","Base survey of 2021")</f>
        <v>32.629999999999995</v>
      </c>
    </row>
    <row r="40" spans="2:16" x14ac:dyDescent="0.25">
      <c r="B40" t="s">
        <v>97</v>
      </c>
      <c r="C40">
        <v>285</v>
      </c>
      <c r="D40">
        <v>285</v>
      </c>
      <c r="E40">
        <v>285</v>
      </c>
      <c r="F40">
        <v>285</v>
      </c>
      <c r="G40">
        <v>285</v>
      </c>
      <c r="H40">
        <v>285</v>
      </c>
      <c r="I40">
        <v>285</v>
      </c>
      <c r="J40">
        <v>285</v>
      </c>
      <c r="L40">
        <v>285</v>
      </c>
      <c r="M40">
        <v>285</v>
      </c>
      <c r="N40" s="180">
        <f>'OH COP Table'!M47</f>
        <v>288</v>
      </c>
      <c r="O40">
        <f>'MN COP Table'!H17</f>
        <v>222.13</v>
      </c>
      <c r="P40">
        <f>GETPIVOTDATA("Value",'USDA COP Table'!$A$6,"Category","Allocated overhead","Item2","General farm overhead","Year",2022,"Survey base year","Base survey of 2021")+GETPIVOTDATA("Value",'USDA COP Table'!$A$6,"Category","Allocated overhead","Item2","Opportunity cost of land","Year",2022,"Survey base year","Base survey of 2021")</f>
        <v>204.36</v>
      </c>
    </row>
    <row r="42" spans="2:16" x14ac:dyDescent="0.25">
      <c r="B42" t="s">
        <v>102</v>
      </c>
      <c r="C42" s="93">
        <f t="shared" ref="C42:E42" si="22">(C17+C19+C20+C21+C22+C23+C24+C25+C26+C27+C29+C30+C31+C33+C34+C36+C37+C38+C39+C40)</f>
        <v>742.83862925999995</v>
      </c>
      <c r="D42" s="93">
        <f t="shared" si="22"/>
        <v>794.28712074666669</v>
      </c>
      <c r="E42" s="93">
        <f t="shared" si="22"/>
        <v>829.76883901333338</v>
      </c>
      <c r="F42" s="93">
        <f>(F17+F19+F20+F21+F22+F23+F24+F25+F26+F27+F29+F30+F31+F33+F34+F36+F37+F38+F39+F40)</f>
        <v>794.99675511199996</v>
      </c>
      <c r="G42" s="93">
        <f>(G17+G19+G20+G21+G22+G23+G24+G25+G26+G27+G29+G30+G31+G33+G34+G36+G37+G38+G39+G40)</f>
        <v>760.22467121066666</v>
      </c>
      <c r="H42" s="93">
        <f>(H17+H19+H20+H21+H22+H23+H24+H25+H26+H27+H29+H30+H31+H33+H34+H36+H37+H38+H39+H40)</f>
        <v>725.45258730933324</v>
      </c>
      <c r="I42" s="93">
        <f>(I17+I19+I20+I21+I22+I23+I24+I25+I26+I27+I29+I30+I31+I33+I34+I36+I37+I38+I39+I40)</f>
        <v>690.68050340800005</v>
      </c>
      <c r="J42" s="93">
        <f>(J17+J19+J20+J21+J22+J23+J24+J25+J26+J27+J29+J30+J31+J33+J34+J36+J37+J38+J39+J40)</f>
        <v>655.90841950666663</v>
      </c>
      <c r="K42" s="93"/>
    </row>
    <row r="43" spans="2:16" x14ac:dyDescent="0.25">
      <c r="C43" s="86"/>
      <c r="D43" s="86"/>
      <c r="E43" s="86"/>
      <c r="F43" s="86"/>
      <c r="G43" s="86"/>
      <c r="H43" s="86"/>
      <c r="I43" s="86"/>
      <c r="J43" s="86"/>
      <c r="K43" s="86"/>
    </row>
    <row r="44" spans="2:16" x14ac:dyDescent="0.25">
      <c r="B44" t="s">
        <v>103</v>
      </c>
      <c r="C44" s="82">
        <f t="shared" ref="C44:E44" si="23">(C42/C13)</f>
        <v>5.0533240085714279</v>
      </c>
      <c r="D44" s="82">
        <f t="shared" si="23"/>
        <v>4.5129950042424243</v>
      </c>
      <c r="E44" s="82">
        <f t="shared" si="23"/>
        <v>4.2335144847619048</v>
      </c>
      <c r="F44" s="82">
        <f>(F42/F13)</f>
        <v>4.5067843260317453</v>
      </c>
      <c r="G44" s="82">
        <f>(G42/G13)</f>
        <v>4.8483716276190476</v>
      </c>
      <c r="H44" s="82">
        <f>(H42/H13)</f>
        <v>5.2875553010884353</v>
      </c>
      <c r="I44" s="82">
        <f>(I42/I13)</f>
        <v>5.8731335323809528</v>
      </c>
      <c r="J44" s="82">
        <f>(J42/J13)</f>
        <v>6.6929430561904759</v>
      </c>
      <c r="K44" s="82"/>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FD2F-B084-4C01-A0C1-2B7F3B66A093}">
  <dimension ref="A1:N114"/>
  <sheetViews>
    <sheetView workbookViewId="0">
      <selection activeCell="B7" sqref="B7"/>
    </sheetView>
  </sheetViews>
  <sheetFormatPr defaultRowHeight="13.2" x14ac:dyDescent="0.25"/>
  <sheetData>
    <row r="1" spans="1:14" ht="15.6" x14ac:dyDescent="0.3">
      <c r="A1" s="95"/>
      <c r="B1" s="96"/>
      <c r="C1" s="96"/>
      <c r="D1" s="96"/>
      <c r="E1" s="96"/>
      <c r="F1" s="97"/>
      <c r="G1" s="98" t="s">
        <v>193</v>
      </c>
      <c r="H1" s="97"/>
      <c r="I1" s="97"/>
      <c r="J1" s="97"/>
      <c r="K1" s="97"/>
      <c r="L1" s="99"/>
      <c r="M1" s="99"/>
      <c r="N1" s="100"/>
    </row>
    <row r="2" spans="1:14" ht="15.6" x14ac:dyDescent="0.3">
      <c r="A2" s="101"/>
      <c r="B2" s="102"/>
      <c r="C2" s="102"/>
      <c r="D2" s="102"/>
      <c r="E2" s="102"/>
      <c r="G2" s="51" t="s">
        <v>194</v>
      </c>
      <c r="L2" s="6"/>
      <c r="M2" s="6"/>
      <c r="N2" s="103"/>
    </row>
    <row r="3" spans="1:14" x14ac:dyDescent="0.25">
      <c r="A3" s="101"/>
      <c r="B3" s="102"/>
      <c r="C3" s="102"/>
      <c r="D3" s="102"/>
      <c r="E3" s="102"/>
      <c r="G3" s="3" t="s">
        <v>195</v>
      </c>
      <c r="L3" s="6"/>
      <c r="M3" s="6"/>
      <c r="N3" s="103"/>
    </row>
    <row r="4" spans="1:14" x14ac:dyDescent="0.25">
      <c r="A4" s="101"/>
      <c r="B4" s="102"/>
      <c r="C4" s="102"/>
      <c r="D4" s="102"/>
      <c r="E4" s="102"/>
      <c r="L4" s="6"/>
      <c r="M4" s="6"/>
      <c r="N4" s="103"/>
    </row>
    <row r="5" spans="1:14" x14ac:dyDescent="0.25">
      <c r="A5" s="101"/>
      <c r="B5" s="102"/>
      <c r="C5" s="102"/>
      <c r="D5" s="102"/>
      <c r="E5" s="102"/>
      <c r="L5" s="104" t="s">
        <v>196</v>
      </c>
      <c r="M5" s="208" t="s">
        <v>197</v>
      </c>
      <c r="N5" s="209"/>
    </row>
    <row r="6" spans="1:14" ht="15.6" x14ac:dyDescent="0.25">
      <c r="A6" s="210" t="s">
        <v>198</v>
      </c>
      <c r="B6" s="211"/>
      <c r="C6" s="211"/>
      <c r="D6" s="211"/>
      <c r="E6" s="211" t="s">
        <v>199</v>
      </c>
      <c r="F6" s="211"/>
      <c r="G6" s="211"/>
      <c r="H6" s="105" t="s">
        <v>200</v>
      </c>
      <c r="I6" s="106" t="s">
        <v>201</v>
      </c>
      <c r="J6" s="105"/>
      <c r="K6" s="97"/>
      <c r="L6" s="107" t="s">
        <v>202</v>
      </c>
      <c r="M6" s="107"/>
      <c r="N6" s="108" t="s">
        <v>200</v>
      </c>
    </row>
    <row r="7" spans="1:14" x14ac:dyDescent="0.25">
      <c r="A7" s="109"/>
      <c r="B7" s="3"/>
      <c r="C7" s="3"/>
      <c r="D7" s="3"/>
      <c r="E7" s="3"/>
      <c r="F7" s="3"/>
      <c r="G7" s="3"/>
      <c r="H7" s="110" t="s">
        <v>203</v>
      </c>
      <c r="I7" s="110" t="s">
        <v>204</v>
      </c>
      <c r="J7" s="110"/>
      <c r="K7" s="46"/>
      <c r="L7" s="46"/>
      <c r="M7" s="46"/>
      <c r="N7" s="111" t="s">
        <v>205</v>
      </c>
    </row>
    <row r="8" spans="1:14" x14ac:dyDescent="0.25">
      <c r="A8" s="112"/>
      <c r="B8" s="113"/>
      <c r="C8" s="113"/>
      <c r="D8" s="113"/>
      <c r="E8" s="113"/>
      <c r="F8" s="113"/>
      <c r="G8" s="113"/>
      <c r="H8" s="114" t="s">
        <v>206</v>
      </c>
      <c r="I8" s="113"/>
      <c r="J8" s="113"/>
      <c r="K8" s="115">
        <f>L8-(L8*0.2)</f>
        <v>145.44</v>
      </c>
      <c r="L8" s="115">
        <v>181.8</v>
      </c>
      <c r="M8" s="115">
        <f>L8+(L8*0.2)</f>
        <v>218.16000000000003</v>
      </c>
      <c r="N8" s="116">
        <v>220</v>
      </c>
    </row>
    <row r="9" spans="1:14" x14ac:dyDescent="0.25">
      <c r="A9" s="117" t="s">
        <v>207</v>
      </c>
      <c r="B9" s="3"/>
      <c r="C9" s="3"/>
      <c r="D9" s="3"/>
      <c r="F9" s="3"/>
      <c r="G9" s="3"/>
      <c r="H9" s="3"/>
      <c r="I9" s="3"/>
      <c r="J9" s="3"/>
      <c r="K9" s="118"/>
      <c r="L9" s="118"/>
      <c r="M9" s="118"/>
      <c r="N9" s="119"/>
    </row>
    <row r="10" spans="1:14" ht="15.6" x14ac:dyDescent="0.25">
      <c r="A10" s="109"/>
      <c r="B10" s="3" t="s">
        <v>208</v>
      </c>
      <c r="C10" s="3"/>
      <c r="D10" s="3"/>
      <c r="F10" s="3"/>
      <c r="G10" s="3"/>
      <c r="H10" s="3"/>
      <c r="I10" s="120">
        <v>4.8</v>
      </c>
      <c r="J10" s="3" t="s">
        <v>55</v>
      </c>
      <c r="K10" s="121">
        <f>+$I$10*K8</f>
        <v>698.11199999999997</v>
      </c>
      <c r="L10" s="121">
        <f>+$I$10*L8</f>
        <v>872.64</v>
      </c>
      <c r="M10" s="121">
        <f>+$I$10*M8</f>
        <v>1047.1680000000001</v>
      </c>
      <c r="N10" s="122">
        <f>+$I$10*N8</f>
        <v>1056</v>
      </c>
    </row>
    <row r="11" spans="1:14" ht="15.6" x14ac:dyDescent="0.25">
      <c r="A11" s="109"/>
      <c r="B11" s="3" t="s">
        <v>209</v>
      </c>
      <c r="C11" s="3"/>
      <c r="D11" s="3"/>
      <c r="F11" s="3"/>
      <c r="G11" s="3"/>
      <c r="H11" s="3"/>
      <c r="I11" s="123"/>
      <c r="J11" s="3"/>
      <c r="K11" s="121">
        <v>0</v>
      </c>
      <c r="L11" s="121">
        <v>0</v>
      </c>
      <c r="M11" s="121">
        <v>0</v>
      </c>
      <c r="N11" s="124">
        <v>0</v>
      </c>
    </row>
    <row r="12" spans="1:14" x14ac:dyDescent="0.25">
      <c r="A12" s="109"/>
      <c r="B12" s="3" t="s">
        <v>210</v>
      </c>
      <c r="C12" s="3"/>
      <c r="D12" s="3"/>
      <c r="F12" s="3"/>
      <c r="G12" s="3"/>
      <c r="H12" s="3"/>
      <c r="I12" s="123"/>
      <c r="J12" s="3"/>
      <c r="K12" s="121">
        <v>0</v>
      </c>
      <c r="L12" s="121">
        <v>0</v>
      </c>
      <c r="M12" s="121">
        <v>0</v>
      </c>
      <c r="N12" s="124">
        <v>0</v>
      </c>
    </row>
    <row r="13" spans="1:14" x14ac:dyDescent="0.25">
      <c r="A13" s="109"/>
      <c r="B13" s="3" t="s">
        <v>211</v>
      </c>
      <c r="D13" s="3"/>
      <c r="E13" s="3"/>
      <c r="F13" s="123"/>
      <c r="G13" s="3"/>
      <c r="H13" s="3"/>
      <c r="I13" s="123"/>
      <c r="J13" s="125"/>
      <c r="K13" s="121">
        <v>0</v>
      </c>
      <c r="L13" s="121">
        <v>0</v>
      </c>
      <c r="M13" s="121">
        <v>0</v>
      </c>
      <c r="N13" s="124">
        <v>0</v>
      </c>
    </row>
    <row r="14" spans="1:14" x14ac:dyDescent="0.25">
      <c r="A14" s="109"/>
      <c r="B14" s="3" t="s">
        <v>212</v>
      </c>
      <c r="D14" s="3"/>
      <c r="E14" s="3"/>
      <c r="F14" s="123"/>
      <c r="G14" s="3"/>
      <c r="H14" s="3"/>
      <c r="I14" s="123"/>
      <c r="J14" s="125"/>
      <c r="K14" s="121">
        <v>0</v>
      </c>
      <c r="L14" s="121">
        <v>0</v>
      </c>
      <c r="M14" s="121">
        <v>0</v>
      </c>
      <c r="N14" s="124" t="s">
        <v>213</v>
      </c>
    </row>
    <row r="15" spans="1:14" x14ac:dyDescent="0.25">
      <c r="A15" s="109"/>
      <c r="B15" s="3"/>
      <c r="C15" s="3"/>
      <c r="D15" s="3"/>
      <c r="E15" s="126"/>
      <c r="F15" s="126"/>
      <c r="G15" s="126"/>
      <c r="H15" s="126"/>
      <c r="I15" s="127"/>
      <c r="J15" s="126"/>
      <c r="K15" s="121"/>
      <c r="L15" s="121"/>
      <c r="M15" s="121"/>
      <c r="N15" s="128"/>
    </row>
    <row r="16" spans="1:14" x14ac:dyDescent="0.25">
      <c r="A16" s="117" t="s">
        <v>214</v>
      </c>
      <c r="B16" s="3"/>
      <c r="C16" s="3"/>
      <c r="D16" s="3"/>
      <c r="E16" s="3"/>
      <c r="F16" s="3"/>
      <c r="G16" s="3"/>
      <c r="H16" s="3"/>
      <c r="I16" s="127"/>
      <c r="J16" s="3"/>
      <c r="K16" s="121">
        <f>SUM(K10:K13)</f>
        <v>698.11199999999997</v>
      </c>
      <c r="L16" s="121">
        <f>SUM(L10:L13)</f>
        <v>872.64</v>
      </c>
      <c r="M16" s="121">
        <f>SUM(M10:M13)</f>
        <v>1047.1680000000001</v>
      </c>
      <c r="N16" s="122">
        <f>SUM(N10:N13)</f>
        <v>1056</v>
      </c>
    </row>
    <row r="17" spans="1:14" x14ac:dyDescent="0.25">
      <c r="A17" s="109"/>
      <c r="B17" s="3"/>
      <c r="C17" s="3"/>
      <c r="D17" s="3"/>
      <c r="E17" s="3"/>
      <c r="F17" s="3"/>
      <c r="G17" s="3"/>
      <c r="H17" s="3"/>
      <c r="I17" s="3"/>
      <c r="J17" s="3"/>
      <c r="K17" s="118"/>
      <c r="L17" s="118"/>
      <c r="M17" s="118"/>
      <c r="N17" s="129"/>
    </row>
    <row r="18" spans="1:14" x14ac:dyDescent="0.25">
      <c r="A18" s="117" t="s">
        <v>215</v>
      </c>
      <c r="B18" s="3"/>
      <c r="C18" s="3"/>
      <c r="D18" s="3"/>
      <c r="E18" s="3"/>
      <c r="F18" s="3"/>
      <c r="G18" s="3"/>
      <c r="H18" s="3"/>
      <c r="I18" s="3"/>
      <c r="J18" s="127"/>
      <c r="K18" s="118"/>
      <c r="L18" s="118"/>
      <c r="M18" s="118"/>
      <c r="N18" s="129"/>
    </row>
    <row r="19" spans="1:14" ht="15.6" x14ac:dyDescent="0.25">
      <c r="A19" s="109"/>
      <c r="B19" s="3" t="s">
        <v>216</v>
      </c>
      <c r="C19" s="3"/>
      <c r="D19" s="3"/>
      <c r="E19" s="3">
        <v>28000</v>
      </c>
      <c r="F19" s="3">
        <v>32000</v>
      </c>
      <c r="G19" s="3">
        <v>34000</v>
      </c>
      <c r="H19" s="130">
        <v>34000</v>
      </c>
      <c r="I19" s="120">
        <f>I20/80</f>
        <v>3.6875</v>
      </c>
      <c r="J19" s="3" t="s">
        <v>217</v>
      </c>
      <c r="K19" s="46">
        <f>+$I$19*E19/1000</f>
        <v>103.25</v>
      </c>
      <c r="L19" s="46">
        <f>+$I$19*F19/1000</f>
        <v>118</v>
      </c>
      <c r="M19" s="46">
        <f>+$I$19*G19/1000</f>
        <v>125.375</v>
      </c>
      <c r="N19" s="131">
        <f>+$I$19*H19/1000</f>
        <v>125.375</v>
      </c>
    </row>
    <row r="20" spans="1:14" x14ac:dyDescent="0.25">
      <c r="A20" s="109"/>
      <c r="B20" s="3"/>
      <c r="C20" s="3"/>
      <c r="D20" s="3"/>
      <c r="E20" s="3" t="s">
        <v>218</v>
      </c>
      <c r="F20" s="3"/>
      <c r="G20" s="3"/>
      <c r="H20" s="132"/>
      <c r="I20" s="120">
        <v>295</v>
      </c>
      <c r="J20" s="125" t="s">
        <v>219</v>
      </c>
      <c r="K20" s="46"/>
      <c r="L20" s="46"/>
      <c r="M20" s="46"/>
      <c r="N20" s="133"/>
    </row>
    <row r="21" spans="1:14" ht="15.6" x14ac:dyDescent="0.25">
      <c r="A21" s="109"/>
      <c r="B21" s="3" t="s">
        <v>220</v>
      </c>
      <c r="C21" s="3"/>
      <c r="D21" s="3"/>
      <c r="E21" s="3"/>
      <c r="F21" s="3"/>
      <c r="G21" s="3"/>
      <c r="H21" s="3"/>
      <c r="I21" s="134"/>
      <c r="J21" s="135"/>
      <c r="K21" s="46"/>
      <c r="L21" s="46"/>
      <c r="M21" s="46"/>
      <c r="N21" s="133"/>
    </row>
    <row r="22" spans="1:14" x14ac:dyDescent="0.25">
      <c r="A22" s="109"/>
      <c r="B22" s="3"/>
      <c r="C22" s="3" t="s">
        <v>221</v>
      </c>
      <c r="D22" s="3"/>
      <c r="E22" s="3"/>
      <c r="F22" s="3"/>
      <c r="G22" s="3"/>
      <c r="H22" s="3"/>
      <c r="I22" s="134"/>
      <c r="J22" s="135"/>
      <c r="K22" s="46">
        <v>0</v>
      </c>
      <c r="L22" s="46">
        <v>0</v>
      </c>
      <c r="M22" s="46">
        <v>0</v>
      </c>
      <c r="N22" s="136">
        <v>0</v>
      </c>
    </row>
    <row r="23" spans="1:14" x14ac:dyDescent="0.25">
      <c r="A23" s="109"/>
      <c r="B23" s="3"/>
      <c r="C23" s="3" t="s">
        <v>222</v>
      </c>
      <c r="D23" s="3"/>
      <c r="E23" s="137">
        <v>173</v>
      </c>
      <c r="F23" s="137">
        <v>186</v>
      </c>
      <c r="G23" s="137">
        <v>200</v>
      </c>
      <c r="H23" s="138">
        <v>200</v>
      </c>
      <c r="I23" s="139">
        <f>F77/1640</f>
        <v>0.48780487804878048</v>
      </c>
      <c r="J23" s="3" t="s">
        <v>43</v>
      </c>
      <c r="K23" s="46">
        <f>($I$23*E23)+10</f>
        <v>94.390243902439025</v>
      </c>
      <c r="L23" s="46">
        <f>($I$23*F23)+10</f>
        <v>100.73170731707317</v>
      </c>
      <c r="M23" s="46">
        <f>($I$23*G23)+10</f>
        <v>107.5609756097561</v>
      </c>
      <c r="N23" s="131">
        <f>($I$23*H23)+10</f>
        <v>107.5609756097561</v>
      </c>
    </row>
    <row r="24" spans="1:14" ht="15.6" x14ac:dyDescent="0.35">
      <c r="A24" s="109"/>
      <c r="B24" s="3"/>
      <c r="C24" s="3" t="s">
        <v>223</v>
      </c>
      <c r="D24" s="3"/>
      <c r="E24" s="137">
        <f>K8*0.35</f>
        <v>50.903999999999996</v>
      </c>
      <c r="F24" s="137">
        <f>L8*0.35</f>
        <v>63.63</v>
      </c>
      <c r="G24" s="137">
        <f>M8*0.35</f>
        <v>76.356000000000009</v>
      </c>
      <c r="H24" s="140">
        <f>N8*0.35</f>
        <v>77</v>
      </c>
      <c r="I24" s="139">
        <f>I77/1040</f>
        <v>0.75961538461538458</v>
      </c>
      <c r="J24" s="3" t="s">
        <v>43</v>
      </c>
      <c r="K24" s="46">
        <f>+$I$24*E24</f>
        <v>38.667461538461531</v>
      </c>
      <c r="L24" s="46">
        <f>+$I$24*F24</f>
        <v>48.334326923076922</v>
      </c>
      <c r="M24" s="46">
        <f>+$I$24*G24</f>
        <v>58.001192307692314</v>
      </c>
      <c r="N24" s="131">
        <f>+$I$24*H24</f>
        <v>58.490384615384613</v>
      </c>
    </row>
    <row r="25" spans="1:14" ht="15.6" x14ac:dyDescent="0.35">
      <c r="A25" s="109"/>
      <c r="B25" s="3"/>
      <c r="C25" s="3" t="s">
        <v>224</v>
      </c>
      <c r="D25" s="3"/>
      <c r="E25" s="137">
        <f>(K8*0.2)</f>
        <v>29.088000000000001</v>
      </c>
      <c r="F25" s="137">
        <f>(L8*0.2)</f>
        <v>36.360000000000007</v>
      </c>
      <c r="G25" s="137">
        <f>(M8*0.2)</f>
        <v>43.632000000000005</v>
      </c>
      <c r="H25" s="138">
        <f>(N8*0.2)</f>
        <v>44</v>
      </c>
      <c r="I25" s="139">
        <f>M77/1200</f>
        <v>0.4</v>
      </c>
      <c r="J25" s="3" t="s">
        <v>43</v>
      </c>
      <c r="K25" s="46">
        <f>+$I$25*E25</f>
        <v>11.635200000000001</v>
      </c>
      <c r="L25" s="46">
        <f>+$I$25*F25</f>
        <v>14.544000000000004</v>
      </c>
      <c r="M25" s="46">
        <f>+$I$25*G25</f>
        <v>17.452800000000003</v>
      </c>
      <c r="N25" s="131">
        <f>+$I$25*H25</f>
        <v>17.600000000000001</v>
      </c>
    </row>
    <row r="26" spans="1:14" x14ac:dyDescent="0.25">
      <c r="A26" s="109"/>
      <c r="B26" s="3"/>
      <c r="C26" s="3" t="s">
        <v>225</v>
      </c>
      <c r="D26" s="3"/>
      <c r="E26" s="3"/>
      <c r="F26" s="3">
        <v>0.25</v>
      </c>
      <c r="G26" s="3"/>
      <c r="H26" s="139">
        <v>0.25</v>
      </c>
      <c r="I26" s="130">
        <v>25</v>
      </c>
      <c r="J26" s="3" t="s">
        <v>226</v>
      </c>
      <c r="K26" s="46">
        <f>+F26*I26</f>
        <v>6.25</v>
      </c>
      <c r="L26" s="46">
        <f>+F26*I26</f>
        <v>6.25</v>
      </c>
      <c r="M26" s="46">
        <f>+F26*I26</f>
        <v>6.25</v>
      </c>
      <c r="N26" s="131">
        <f>+H26*I26</f>
        <v>6.25</v>
      </c>
    </row>
    <row r="27" spans="1:14" ht="15.6" x14ac:dyDescent="0.25">
      <c r="A27" s="109"/>
      <c r="B27" s="3" t="s">
        <v>227</v>
      </c>
      <c r="C27" s="3"/>
      <c r="D27" s="3" t="s">
        <v>85</v>
      </c>
      <c r="E27" s="3"/>
      <c r="F27" s="3"/>
      <c r="G27" s="3"/>
      <c r="H27" s="3"/>
      <c r="I27" s="3"/>
      <c r="J27" s="3"/>
      <c r="K27" s="46">
        <v>50</v>
      </c>
      <c r="L27" s="46">
        <v>50</v>
      </c>
      <c r="M27" s="46">
        <v>50</v>
      </c>
      <c r="N27" s="141">
        <v>50</v>
      </c>
    </row>
    <row r="28" spans="1:14" x14ac:dyDescent="0.25">
      <c r="A28" s="109"/>
      <c r="B28" s="3"/>
      <c r="C28" s="3"/>
      <c r="D28" s="3" t="s">
        <v>228</v>
      </c>
      <c r="E28" s="3"/>
      <c r="F28" s="3"/>
      <c r="G28" s="3"/>
      <c r="H28" s="3"/>
      <c r="I28" s="3"/>
      <c r="J28" s="3"/>
      <c r="K28" s="46">
        <v>0</v>
      </c>
      <c r="L28" s="46">
        <v>0</v>
      </c>
      <c r="M28" s="46">
        <v>0</v>
      </c>
      <c r="N28" s="141">
        <v>0</v>
      </c>
    </row>
    <row r="29" spans="1:14" x14ac:dyDescent="0.25">
      <c r="A29" s="109"/>
      <c r="B29" s="3"/>
      <c r="C29" s="3"/>
      <c r="D29" s="3" t="s">
        <v>229</v>
      </c>
      <c r="E29" s="3"/>
      <c r="F29" s="3"/>
      <c r="G29" s="3"/>
      <c r="H29" s="3"/>
      <c r="I29" s="3"/>
      <c r="J29" s="3"/>
      <c r="K29" s="46">
        <v>0</v>
      </c>
      <c r="L29" s="46">
        <v>0</v>
      </c>
      <c r="M29" s="46">
        <v>0</v>
      </c>
      <c r="N29" s="141">
        <v>0</v>
      </c>
    </row>
    <row r="30" spans="1:14" ht="15.6" x14ac:dyDescent="0.25">
      <c r="A30" s="109"/>
      <c r="B30" s="3" t="s">
        <v>230</v>
      </c>
      <c r="C30" s="3"/>
      <c r="D30" s="3"/>
      <c r="E30" s="138">
        <v>20</v>
      </c>
      <c r="F30" s="3" t="s">
        <v>231</v>
      </c>
      <c r="H30" s="142">
        <v>4.2000000000000003E-2</v>
      </c>
      <c r="I30" s="3" t="s">
        <v>232</v>
      </c>
      <c r="K30" s="46">
        <f>+$H$30*K8*($E$30-15)</f>
        <v>30.542400000000001</v>
      </c>
      <c r="L30" s="46">
        <f t="shared" ref="L30:N30" si="0">+$H$30*L8*($E$30-15)</f>
        <v>38.178000000000004</v>
      </c>
      <c r="M30" s="46">
        <f t="shared" si="0"/>
        <v>45.813600000000008</v>
      </c>
      <c r="N30" s="131">
        <f t="shared" si="0"/>
        <v>46.2</v>
      </c>
    </row>
    <row r="31" spans="1:14" ht="15.6" x14ac:dyDescent="0.25">
      <c r="A31" s="109"/>
      <c r="B31" s="3" t="s">
        <v>233</v>
      </c>
      <c r="C31" s="3"/>
      <c r="D31" s="3"/>
      <c r="E31" s="143">
        <v>0.28999999999999998</v>
      </c>
      <c r="F31" s="125" t="s">
        <v>234</v>
      </c>
      <c r="G31" s="3"/>
      <c r="H31" s="144"/>
      <c r="I31" s="3"/>
      <c r="K31" s="46">
        <f>K8*$E$31</f>
        <v>42.177599999999998</v>
      </c>
      <c r="L31" s="46">
        <f t="shared" ref="L31:N31" si="1">L8*$E$31</f>
        <v>52.722000000000001</v>
      </c>
      <c r="M31" s="46">
        <f t="shared" si="1"/>
        <v>63.266400000000004</v>
      </c>
      <c r="N31" s="145">
        <f t="shared" si="1"/>
        <v>63.8</v>
      </c>
    </row>
    <row r="32" spans="1:14" ht="15.6" x14ac:dyDescent="0.25">
      <c r="A32" s="109"/>
      <c r="B32" s="3" t="s">
        <v>235</v>
      </c>
      <c r="C32" s="3"/>
      <c r="D32" s="3"/>
      <c r="E32" s="3"/>
      <c r="F32" s="3"/>
      <c r="G32" s="3"/>
      <c r="H32" s="3"/>
      <c r="I32" s="3"/>
      <c r="J32" s="3"/>
      <c r="K32" s="46">
        <f>'[1]machinery costs'!$P$15</f>
        <v>24.700500000000005</v>
      </c>
      <c r="L32" s="46">
        <f>'[1]machinery costs'!$P$15</f>
        <v>24.700500000000005</v>
      </c>
      <c r="M32" s="46">
        <f>'[1]machinery costs'!$P$15</f>
        <v>24.700500000000005</v>
      </c>
      <c r="N32" s="146">
        <f>'[1]machinery costs'!$P$15</f>
        <v>24.700500000000005</v>
      </c>
    </row>
    <row r="33" spans="1:14" ht="15.6" x14ac:dyDescent="0.25">
      <c r="A33" s="109"/>
      <c r="B33" s="3" t="s">
        <v>236</v>
      </c>
      <c r="C33" s="3"/>
      <c r="D33" s="3"/>
      <c r="E33" s="3"/>
      <c r="F33" s="3"/>
      <c r="G33" s="3"/>
      <c r="H33" s="3"/>
      <c r="I33" s="3"/>
      <c r="J33" s="3"/>
      <c r="K33" s="46">
        <f>'[1]machinery costs'!$N$13</f>
        <v>31.31565376581548</v>
      </c>
      <c r="L33" s="46">
        <f>'[1]machinery costs'!$N$13</f>
        <v>31.31565376581548</v>
      </c>
      <c r="M33" s="46">
        <f>'[1]machinery costs'!$N$13</f>
        <v>31.31565376581548</v>
      </c>
      <c r="N33" s="146">
        <f>'[1]machinery costs'!$N$13</f>
        <v>31.31565376581548</v>
      </c>
    </row>
    <row r="34" spans="1:14" ht="15.6" x14ac:dyDescent="0.25">
      <c r="A34" s="109"/>
      <c r="B34" s="3" t="s">
        <v>237</v>
      </c>
      <c r="C34" s="3"/>
      <c r="D34" s="3"/>
      <c r="E34" s="3"/>
      <c r="F34" s="3"/>
      <c r="G34" s="3"/>
      <c r="H34" s="3"/>
      <c r="I34" s="3"/>
      <c r="J34" s="3"/>
      <c r="K34" s="46">
        <v>23</v>
      </c>
      <c r="L34" s="46">
        <v>30</v>
      </c>
      <c r="M34" s="46">
        <v>35</v>
      </c>
      <c r="N34" s="141">
        <v>35</v>
      </c>
    </row>
    <row r="35" spans="1:14" ht="15.6" x14ac:dyDescent="0.25">
      <c r="A35" s="109"/>
      <c r="B35" s="3" t="s">
        <v>238</v>
      </c>
      <c r="C35" s="3"/>
      <c r="D35" s="3"/>
      <c r="E35" s="3"/>
      <c r="F35" s="3"/>
      <c r="G35" s="3"/>
      <c r="H35" s="3"/>
      <c r="I35" s="3"/>
      <c r="J35" s="3"/>
      <c r="K35" s="46">
        <v>5.81</v>
      </c>
      <c r="L35" s="46">
        <v>5.81</v>
      </c>
      <c r="M35" s="46">
        <v>5.81</v>
      </c>
      <c r="N35" s="141">
        <v>5.81</v>
      </c>
    </row>
    <row r="36" spans="1:14" ht="15.6" x14ac:dyDescent="0.25">
      <c r="A36" s="109"/>
      <c r="B36" s="3" t="s">
        <v>239</v>
      </c>
      <c r="C36" s="3"/>
      <c r="D36" s="3"/>
      <c r="E36" s="3"/>
      <c r="F36" s="3"/>
      <c r="G36" s="3"/>
      <c r="H36" s="3"/>
      <c r="I36" s="3"/>
      <c r="J36" s="3"/>
      <c r="K36" s="46">
        <v>22.4</v>
      </c>
      <c r="L36" s="46">
        <v>22.4</v>
      </c>
      <c r="M36" s="46">
        <v>22.4</v>
      </c>
      <c r="N36" s="147">
        <v>22.4</v>
      </c>
    </row>
    <row r="37" spans="1:14" ht="15.6" x14ac:dyDescent="0.25">
      <c r="A37" s="109"/>
      <c r="B37" s="3" t="s">
        <v>240</v>
      </c>
      <c r="C37" s="3"/>
      <c r="D37" s="3"/>
      <c r="E37" s="3"/>
      <c r="F37" s="3"/>
      <c r="G37" s="3"/>
      <c r="H37" s="3"/>
      <c r="I37" s="3"/>
      <c r="J37" s="3"/>
      <c r="K37" s="46">
        <v>0</v>
      </c>
      <c r="L37" s="46">
        <v>0</v>
      </c>
      <c r="M37" s="46">
        <v>0</v>
      </c>
      <c r="N37" s="141">
        <v>0</v>
      </c>
    </row>
    <row r="38" spans="1:14" ht="15.6" x14ac:dyDescent="0.25">
      <c r="A38" s="109"/>
      <c r="B38" s="3" t="s">
        <v>241</v>
      </c>
      <c r="C38" s="3"/>
      <c r="D38" s="3"/>
      <c r="E38" s="3"/>
      <c r="F38" s="148">
        <v>7</v>
      </c>
      <c r="G38" s="3" t="s">
        <v>242</v>
      </c>
      <c r="H38" s="3"/>
      <c r="I38" s="149">
        <v>8.2500000000000004E-2</v>
      </c>
      <c r="J38" s="3"/>
      <c r="K38" s="46">
        <f>(SUM(K19:K37)-K30-K31-K34)*$I$38*($F$38/12)</f>
        <v>18.692667224323205</v>
      </c>
      <c r="L38" s="46">
        <f t="shared" ref="L38:N38" si="2">(SUM(L19:L37)-L30-L31-L34)*$I$38*($F$38/12)</f>
        <v>20.312897797787091</v>
      </c>
      <c r="M38" s="46">
        <f t="shared" si="2"/>
        <v>21.601682106007075</v>
      </c>
      <c r="N38" s="131">
        <f t="shared" si="2"/>
        <v>21.632308485814765</v>
      </c>
    </row>
    <row r="39" spans="1:14" x14ac:dyDescent="0.25">
      <c r="A39" s="109"/>
      <c r="B39" s="3"/>
      <c r="C39" s="3"/>
      <c r="D39" s="3"/>
      <c r="E39" s="3"/>
      <c r="F39" s="150"/>
      <c r="G39" s="3"/>
      <c r="H39" s="3"/>
      <c r="I39" s="151"/>
      <c r="J39" s="3"/>
      <c r="K39" s="46"/>
      <c r="L39" s="46"/>
      <c r="M39" s="46"/>
      <c r="N39" s="133"/>
    </row>
    <row r="40" spans="1:14" x14ac:dyDescent="0.25">
      <c r="A40" s="117" t="s">
        <v>243</v>
      </c>
      <c r="B40" s="3"/>
      <c r="C40" s="3"/>
      <c r="D40" s="3"/>
      <c r="E40" s="3"/>
      <c r="G40" s="152" t="s">
        <v>244</v>
      </c>
      <c r="H40" s="153"/>
      <c r="I40" s="3"/>
      <c r="J40" s="3"/>
      <c r="K40" s="46">
        <f>SUM(K19:K38)</f>
        <v>502.8317264310391</v>
      </c>
      <c r="L40" s="46">
        <f>SUM(L19:L38)</f>
        <v>563.29908580375252</v>
      </c>
      <c r="M40" s="46">
        <f>SUM(M19:M38)</f>
        <v>614.54780378927092</v>
      </c>
      <c r="N40" s="131">
        <f>SUM(N19:N38)</f>
        <v>616.13482247677086</v>
      </c>
    </row>
    <row r="41" spans="1:14" x14ac:dyDescent="0.25">
      <c r="A41" s="109"/>
      <c r="B41" s="3"/>
      <c r="C41" s="3"/>
      <c r="D41" s="3"/>
      <c r="E41" s="3"/>
      <c r="G41" s="152" t="s">
        <v>245</v>
      </c>
      <c r="H41" s="153"/>
      <c r="I41" s="3"/>
      <c r="J41" s="3"/>
      <c r="K41" s="46">
        <f>+K40/K8</f>
        <v>3.4573138505984535</v>
      </c>
      <c r="L41" s="46">
        <f>+L40/L8</f>
        <v>3.0984548174023789</v>
      </c>
      <c r="M41" s="46">
        <f>+M40/M8</f>
        <v>2.8169591299471528</v>
      </c>
      <c r="N41" s="131">
        <f>+N40/N8</f>
        <v>2.8006128294398676</v>
      </c>
    </row>
    <row r="42" spans="1:14" x14ac:dyDescent="0.25">
      <c r="A42" s="109"/>
      <c r="B42" s="3"/>
      <c r="C42" s="3"/>
      <c r="D42" s="3"/>
      <c r="E42" s="3"/>
      <c r="F42" s="3"/>
      <c r="G42" s="3"/>
      <c r="H42" s="3"/>
      <c r="I42" s="3"/>
      <c r="J42" s="3"/>
      <c r="K42" s="118"/>
      <c r="L42" s="118"/>
      <c r="M42" s="118"/>
      <c r="N42" s="129"/>
    </row>
    <row r="43" spans="1:14" x14ac:dyDescent="0.25">
      <c r="A43" s="117" t="s">
        <v>246</v>
      </c>
      <c r="B43" s="3"/>
      <c r="C43" s="3"/>
      <c r="D43" s="3"/>
      <c r="E43" s="3"/>
      <c r="F43" s="3"/>
      <c r="G43" s="3"/>
      <c r="H43" s="3"/>
      <c r="I43" s="3"/>
      <c r="J43" s="3"/>
      <c r="K43" s="118"/>
      <c r="L43" s="118"/>
      <c r="M43" s="118"/>
      <c r="N43" s="129"/>
    </row>
    <row r="44" spans="1:14" ht="15.6" x14ac:dyDescent="0.25">
      <c r="A44" s="109"/>
      <c r="B44" s="3" t="s">
        <v>247</v>
      </c>
      <c r="C44" s="3"/>
      <c r="D44" s="3"/>
      <c r="E44" s="3"/>
      <c r="F44" s="154">
        <v>2.25</v>
      </c>
      <c r="G44" s="3" t="s">
        <v>248</v>
      </c>
      <c r="H44" s="3"/>
      <c r="I44" s="139">
        <v>19</v>
      </c>
      <c r="J44" s="3" t="s">
        <v>249</v>
      </c>
      <c r="K44" s="121">
        <f>+$F$44*$I$44</f>
        <v>42.75</v>
      </c>
      <c r="L44" s="121">
        <f>+$F$44*$I$44</f>
        <v>42.75</v>
      </c>
      <c r="M44" s="121">
        <f>+$F$44*$I$44</f>
        <v>42.75</v>
      </c>
      <c r="N44" s="122">
        <f>+$F$44*$I$44</f>
        <v>42.75</v>
      </c>
    </row>
    <row r="45" spans="1:14" ht="15.6" x14ac:dyDescent="0.25">
      <c r="A45" s="109"/>
      <c r="B45" s="3" t="s">
        <v>250</v>
      </c>
      <c r="C45" s="3"/>
      <c r="D45" s="3"/>
      <c r="E45" s="3"/>
      <c r="F45" s="155">
        <v>0.05</v>
      </c>
      <c r="G45" s="3" t="s">
        <v>251</v>
      </c>
      <c r="H45" s="3"/>
      <c r="I45" s="3"/>
      <c r="J45" s="3"/>
      <c r="K45" s="121">
        <f>$F$45*K16</f>
        <v>34.9056</v>
      </c>
      <c r="L45" s="121">
        <f>$F$45*L16</f>
        <v>43.632000000000005</v>
      </c>
      <c r="M45" s="121">
        <f>$F$45*M16</f>
        <v>52.35840000000001</v>
      </c>
      <c r="N45" s="122">
        <f>$F$45*N16</f>
        <v>52.800000000000004</v>
      </c>
    </row>
    <row r="46" spans="1:14" ht="15.6" x14ac:dyDescent="0.25">
      <c r="A46" s="109"/>
      <c r="B46" s="3" t="s">
        <v>252</v>
      </c>
      <c r="C46" s="3"/>
      <c r="D46" s="3"/>
      <c r="E46" s="3"/>
      <c r="F46" s="126"/>
      <c r="G46" s="3"/>
      <c r="H46" s="3"/>
      <c r="I46" s="3"/>
      <c r="J46" s="3"/>
      <c r="K46" s="156">
        <f>'[1]machinery costs'!$M$14</f>
        <v>87.717118322111517</v>
      </c>
      <c r="L46" s="156">
        <f>'[1]machinery costs'!$M$14</f>
        <v>87.717118322111517</v>
      </c>
      <c r="M46" s="156">
        <f>'[1]machinery costs'!$M$14</f>
        <v>87.717118322111517</v>
      </c>
      <c r="N46" s="157">
        <f>'[1]machinery costs'!$M$14</f>
        <v>87.717118322111517</v>
      </c>
    </row>
    <row r="47" spans="1:14" ht="15.6" x14ac:dyDescent="0.25">
      <c r="A47" s="109"/>
      <c r="B47" s="3" t="s">
        <v>253</v>
      </c>
      <c r="C47" s="3"/>
      <c r="D47" s="3"/>
      <c r="E47" s="3"/>
      <c r="F47" s="126" t="s">
        <v>97</v>
      </c>
      <c r="G47" s="3"/>
      <c r="H47" s="3"/>
      <c r="I47" s="3"/>
      <c r="J47" s="3"/>
      <c r="K47" s="121">
        <v>177</v>
      </c>
      <c r="L47" s="121">
        <v>233</v>
      </c>
      <c r="M47" s="121">
        <v>288</v>
      </c>
      <c r="N47" s="158">
        <v>288</v>
      </c>
    </row>
    <row r="48" spans="1:14" ht="15.6" x14ac:dyDescent="0.25">
      <c r="A48" s="109"/>
      <c r="B48" s="3" t="s">
        <v>254</v>
      </c>
      <c r="C48" s="3"/>
      <c r="D48" s="3"/>
      <c r="E48" s="3"/>
      <c r="F48" s="126"/>
      <c r="G48" s="3"/>
      <c r="H48" s="3"/>
      <c r="I48" s="3"/>
      <c r="J48" s="3"/>
      <c r="K48" s="121">
        <v>23.49</v>
      </c>
      <c r="L48" s="121">
        <v>23.49</v>
      </c>
      <c r="M48" s="121">
        <v>23.49</v>
      </c>
      <c r="N48" s="158">
        <v>23.49</v>
      </c>
    </row>
    <row r="49" spans="1:14" x14ac:dyDescent="0.25">
      <c r="A49" s="109"/>
      <c r="B49" s="3"/>
      <c r="C49" s="3"/>
      <c r="D49" s="3"/>
      <c r="E49" s="3"/>
      <c r="F49" s="3"/>
      <c r="G49" s="3"/>
      <c r="H49" s="3"/>
      <c r="I49" s="3"/>
      <c r="J49" s="3"/>
      <c r="K49" s="156"/>
      <c r="L49" s="156"/>
      <c r="M49" s="156"/>
      <c r="N49" s="159"/>
    </row>
    <row r="50" spans="1:14" x14ac:dyDescent="0.25">
      <c r="A50" s="117" t="s">
        <v>255</v>
      </c>
      <c r="B50" s="3"/>
      <c r="C50" s="3"/>
      <c r="D50" s="3"/>
      <c r="E50" s="3"/>
      <c r="F50" s="3"/>
      <c r="G50" s="3"/>
      <c r="H50" s="3"/>
      <c r="I50" s="3"/>
      <c r="J50" s="3"/>
      <c r="K50" s="121">
        <f>SUM(K44:K49)</f>
        <v>365.8627183221115</v>
      </c>
      <c r="L50" s="121">
        <f>SUM(L44:L49)</f>
        <v>430.58911832211152</v>
      </c>
      <c r="M50" s="121">
        <f>SUM(M44:M49)</f>
        <v>494.31551832211153</v>
      </c>
      <c r="N50" s="122">
        <f>SUM(N44:N49)</f>
        <v>494.75711832211152</v>
      </c>
    </row>
    <row r="51" spans="1:14" x14ac:dyDescent="0.25">
      <c r="A51" s="109"/>
      <c r="B51" s="3"/>
      <c r="C51" s="3"/>
      <c r="D51" s="3"/>
      <c r="E51" s="3"/>
      <c r="F51" s="3"/>
      <c r="G51" s="3"/>
      <c r="H51" s="3"/>
      <c r="I51" s="3"/>
      <c r="J51" s="3"/>
      <c r="K51" s="121"/>
      <c r="L51" s="121"/>
      <c r="M51" s="121"/>
      <c r="N51" s="128"/>
    </row>
    <row r="52" spans="1:14" x14ac:dyDescent="0.25">
      <c r="A52" s="117" t="s">
        <v>256</v>
      </c>
      <c r="B52" s="3"/>
      <c r="C52" s="3"/>
      <c r="D52" s="3"/>
      <c r="E52" s="3"/>
      <c r="F52" s="3"/>
      <c r="G52" s="152" t="s">
        <v>244</v>
      </c>
      <c r="H52" s="153"/>
      <c r="I52" s="3"/>
      <c r="J52" s="3"/>
      <c r="K52" s="121">
        <f>+K40+K50</f>
        <v>868.69444475315061</v>
      </c>
      <c r="L52" s="121">
        <f>+L40+L50</f>
        <v>993.88820412586404</v>
      </c>
      <c r="M52" s="121">
        <f>+M40+M50</f>
        <v>1108.8633221113823</v>
      </c>
      <c r="N52" s="122">
        <f>+N40+N50</f>
        <v>1110.8919407988824</v>
      </c>
    </row>
    <row r="53" spans="1:14" x14ac:dyDescent="0.25">
      <c r="A53" s="117"/>
      <c r="B53" s="3"/>
      <c r="C53" s="3"/>
      <c r="D53" s="3"/>
      <c r="E53" s="3"/>
      <c r="F53" s="3"/>
      <c r="G53" s="152" t="s">
        <v>245</v>
      </c>
      <c r="H53" s="153"/>
      <c r="I53" s="3"/>
      <c r="J53" s="3"/>
      <c r="K53" s="121">
        <f>+K52/K8</f>
        <v>5.972871594837394</v>
      </c>
      <c r="L53" s="121">
        <f>+L52/L8</f>
        <v>5.4669318158738394</v>
      </c>
      <c r="M53" s="121">
        <f>+M52/M8</f>
        <v>5.0827985061944547</v>
      </c>
      <c r="N53" s="122">
        <f>+N52/N8</f>
        <v>5.0495088218131015</v>
      </c>
    </row>
    <row r="54" spans="1:14" x14ac:dyDescent="0.25">
      <c r="A54" s="109"/>
      <c r="B54" s="3"/>
      <c r="C54" s="3"/>
      <c r="D54" s="3"/>
      <c r="E54" s="3"/>
      <c r="F54" s="3"/>
      <c r="G54" s="3"/>
      <c r="H54" s="3"/>
      <c r="I54" s="3"/>
      <c r="J54" s="3"/>
      <c r="K54" s="121"/>
      <c r="L54" s="121"/>
      <c r="M54" s="121"/>
      <c r="N54" s="128"/>
    </row>
    <row r="55" spans="1:14" ht="15.6" x14ac:dyDescent="0.25">
      <c r="A55" s="160" t="s">
        <v>257</v>
      </c>
      <c r="B55" s="161"/>
      <c r="C55" s="161"/>
      <c r="D55" s="161"/>
      <c r="E55" s="161"/>
      <c r="F55" s="161"/>
      <c r="G55" s="161"/>
      <c r="H55" s="161"/>
      <c r="I55" s="161"/>
      <c r="J55" s="161"/>
      <c r="K55" s="162">
        <f>+K16-K40</f>
        <v>195.28027356896087</v>
      </c>
      <c r="L55" s="162">
        <f>+L16-L40</f>
        <v>309.34091419624747</v>
      </c>
      <c r="M55" s="162">
        <f>+M16-M40</f>
        <v>432.6201962107292</v>
      </c>
      <c r="N55" s="163">
        <f>+N16-N40</f>
        <v>439.86517752322914</v>
      </c>
    </row>
    <row r="56" spans="1:14" x14ac:dyDescent="0.25">
      <c r="A56" s="117" t="s">
        <v>258</v>
      </c>
      <c r="B56" s="3"/>
      <c r="C56" s="3"/>
      <c r="D56" s="3"/>
      <c r="E56" s="3"/>
      <c r="F56" s="3"/>
      <c r="G56" s="3"/>
      <c r="H56" s="3"/>
      <c r="I56" s="3"/>
      <c r="J56" s="3"/>
      <c r="K56" s="121">
        <f>K16-(K40+K47)</f>
        <v>18.280273568960865</v>
      </c>
      <c r="L56" s="121">
        <f>L16-(L40+L47)</f>
        <v>76.340914196247468</v>
      </c>
      <c r="M56" s="121">
        <f>M16-(M40+M47)</f>
        <v>144.6201962107292</v>
      </c>
      <c r="N56" s="128">
        <f>N16-(N40+N47)</f>
        <v>151.86517752322914</v>
      </c>
    </row>
    <row r="57" spans="1:14" x14ac:dyDescent="0.25">
      <c r="A57" s="164" t="s">
        <v>259</v>
      </c>
      <c r="B57" s="113"/>
      <c r="C57" s="113"/>
      <c r="D57" s="113"/>
      <c r="E57" s="113"/>
      <c r="F57" s="113"/>
      <c r="G57" s="113"/>
      <c r="H57" s="113"/>
      <c r="I57" s="113"/>
      <c r="J57" s="113"/>
      <c r="K57" s="165">
        <f>+K16-K52</f>
        <v>-170.58244475315064</v>
      </c>
      <c r="L57" s="165">
        <f>+L16-L52</f>
        <v>-121.24820412586405</v>
      </c>
      <c r="M57" s="165">
        <f>+M16-M52</f>
        <v>-61.695322111382211</v>
      </c>
      <c r="N57" s="166">
        <f>+N16-N52</f>
        <v>-54.891940798882388</v>
      </c>
    </row>
    <row r="58" spans="1:14" x14ac:dyDescent="0.25">
      <c r="A58" s="117" t="s">
        <v>260</v>
      </c>
      <c r="B58" s="3"/>
      <c r="C58" s="3"/>
      <c r="D58" s="3"/>
      <c r="E58" s="3"/>
      <c r="F58" s="3"/>
      <c r="G58" s="3"/>
      <c r="H58" s="3"/>
      <c r="I58" s="3"/>
      <c r="J58" s="3"/>
      <c r="K58" s="121">
        <f>K57+K47</f>
        <v>6.4175552468493606</v>
      </c>
      <c r="L58" s="121">
        <f>L57+L47</f>
        <v>111.75179587413595</v>
      </c>
      <c r="M58" s="121">
        <f>M57+M47</f>
        <v>226.30467788861779</v>
      </c>
      <c r="N58" s="128">
        <f>N57+N47</f>
        <v>233.10805920111761</v>
      </c>
    </row>
    <row r="59" spans="1:14" x14ac:dyDescent="0.25">
      <c r="A59" s="117" t="s">
        <v>261</v>
      </c>
      <c r="B59" s="3"/>
      <c r="C59" s="3"/>
      <c r="D59" s="3"/>
      <c r="E59" s="3"/>
      <c r="F59" s="3"/>
      <c r="G59" s="3"/>
      <c r="H59" s="3"/>
      <c r="I59" s="3"/>
      <c r="J59" s="3"/>
      <c r="K59" s="121">
        <f>K57+K44+K45</f>
        <v>-92.926844753150647</v>
      </c>
      <c r="L59" s="121">
        <f>L57+L44+L45</f>
        <v>-34.866204125864044</v>
      </c>
      <c r="M59" s="121">
        <f>M57+M44+M45</f>
        <v>33.413077888617799</v>
      </c>
      <c r="N59" s="128">
        <f>N57+N44+N45</f>
        <v>40.658059201117617</v>
      </c>
    </row>
    <row r="60" spans="1:14" x14ac:dyDescent="0.25">
      <c r="A60" s="164" t="s">
        <v>262</v>
      </c>
      <c r="B60" s="113"/>
      <c r="C60" s="113"/>
      <c r="D60" s="113"/>
      <c r="E60" s="113"/>
      <c r="F60" s="113"/>
      <c r="G60" s="114"/>
      <c r="H60" s="167"/>
      <c r="I60" s="113"/>
      <c r="J60" s="113"/>
      <c r="K60" s="165">
        <f>K57+K44+K45+K47</f>
        <v>84.073155246849353</v>
      </c>
      <c r="L60" s="165">
        <f>L57+L44+L45+L47</f>
        <v>198.13379587413596</v>
      </c>
      <c r="M60" s="165">
        <f>M57+M44+M45+M47</f>
        <v>321.41307788861781</v>
      </c>
      <c r="N60" s="166">
        <f>N57+N44+N45+N47</f>
        <v>328.65805920111762</v>
      </c>
    </row>
    <row r="61" spans="1:14" x14ac:dyDescent="0.25">
      <c r="A61" s="168" t="s">
        <v>263</v>
      </c>
      <c r="B61" s="168"/>
      <c r="C61" s="168"/>
      <c r="D61" s="169"/>
      <c r="E61" s="168"/>
      <c r="F61" s="168"/>
      <c r="G61" s="168"/>
      <c r="H61" s="168"/>
      <c r="I61" s="168"/>
      <c r="J61" s="168"/>
      <c r="K61" s="168"/>
      <c r="L61" s="170"/>
      <c r="M61" s="170"/>
      <c r="N61" s="170"/>
    </row>
    <row r="62" spans="1:14" x14ac:dyDescent="0.25">
      <c r="B62" s="168" t="s">
        <v>264</v>
      </c>
      <c r="C62" s="168"/>
      <c r="D62" s="168"/>
      <c r="E62" s="168"/>
      <c r="F62" s="168"/>
      <c r="G62" s="168"/>
      <c r="H62" s="168"/>
      <c r="I62" s="168"/>
      <c r="J62" s="168"/>
      <c r="K62" s="168"/>
      <c r="L62" s="170"/>
      <c r="M62" s="170"/>
      <c r="N62" s="170"/>
    </row>
    <row r="63" spans="1:14" x14ac:dyDescent="0.25">
      <c r="A63" s="168" t="s">
        <v>265</v>
      </c>
      <c r="B63" s="168"/>
      <c r="C63" s="168"/>
      <c r="D63" s="171"/>
      <c r="E63" s="168"/>
      <c r="F63" s="168"/>
      <c r="G63" s="168"/>
      <c r="H63" s="168"/>
      <c r="I63" s="168"/>
      <c r="J63" s="168"/>
      <c r="K63" s="168"/>
      <c r="L63" s="170"/>
      <c r="M63" s="170"/>
      <c r="N63" s="170"/>
    </row>
    <row r="64" spans="1:14" x14ac:dyDescent="0.25">
      <c r="A64" s="168"/>
      <c r="B64" s="168" t="s">
        <v>266</v>
      </c>
      <c r="C64" s="168"/>
      <c r="D64" s="168"/>
      <c r="E64" s="168"/>
      <c r="F64" s="168"/>
      <c r="G64" s="168"/>
      <c r="H64" s="168"/>
      <c r="I64" s="168"/>
      <c r="J64" s="168"/>
      <c r="K64" s="168"/>
      <c r="L64" s="170"/>
      <c r="M64" s="170"/>
      <c r="N64" s="170"/>
    </row>
    <row r="65" spans="1:14" x14ac:dyDescent="0.25">
      <c r="A65" s="168" t="s">
        <v>267</v>
      </c>
      <c r="B65" s="168"/>
      <c r="C65" s="168"/>
      <c r="D65" s="172"/>
      <c r="E65" s="168"/>
      <c r="F65" s="168"/>
      <c r="G65" s="168"/>
      <c r="H65" s="168"/>
      <c r="I65" s="168"/>
      <c r="J65" s="168"/>
      <c r="K65" s="168"/>
      <c r="L65" s="170"/>
      <c r="M65" s="170"/>
      <c r="N65" s="170"/>
    </row>
    <row r="66" spans="1:14" ht="13.8" x14ac:dyDescent="0.25">
      <c r="A66" s="173">
        <v>1</v>
      </c>
      <c r="B66" s="168" t="s">
        <v>268</v>
      </c>
      <c r="C66" s="168"/>
      <c r="D66" s="168"/>
      <c r="E66" s="168"/>
      <c r="F66" s="168"/>
      <c r="G66" s="168"/>
      <c r="H66" s="168"/>
      <c r="I66" s="168"/>
      <c r="J66" s="168"/>
      <c r="K66" s="168"/>
      <c r="L66" s="170"/>
      <c r="M66" s="170"/>
      <c r="N66" s="170"/>
    </row>
    <row r="67" spans="1:14" x14ac:dyDescent="0.25">
      <c r="B67" s="168" t="s">
        <v>269</v>
      </c>
      <c r="C67" s="168"/>
      <c r="D67" s="168"/>
      <c r="E67" s="168"/>
      <c r="F67" s="168"/>
      <c r="G67" s="168"/>
      <c r="H67" s="168"/>
      <c r="I67" s="168"/>
      <c r="J67" s="168"/>
      <c r="K67" s="168"/>
      <c r="L67" s="170"/>
      <c r="M67" s="170"/>
      <c r="N67" s="170"/>
    </row>
    <row r="68" spans="1:14" ht="13.8" x14ac:dyDescent="0.25">
      <c r="A68" s="173">
        <v>2</v>
      </c>
      <c r="B68" s="168" t="s">
        <v>270</v>
      </c>
      <c r="C68" s="168"/>
      <c r="D68" s="168"/>
      <c r="E68" s="168"/>
      <c r="F68" s="168"/>
      <c r="G68" s="168"/>
      <c r="H68" s="168"/>
      <c r="I68" s="168"/>
      <c r="J68" s="168"/>
      <c r="K68" s="168"/>
      <c r="L68" s="170"/>
      <c r="M68" s="170"/>
      <c r="N68" s="170"/>
    </row>
    <row r="69" spans="1:14" ht="13.8" x14ac:dyDescent="0.25">
      <c r="A69" s="173"/>
      <c r="B69" s="168" t="s">
        <v>271</v>
      </c>
      <c r="C69" s="168"/>
      <c r="D69" s="168"/>
      <c r="E69" s="168"/>
      <c r="F69" s="168"/>
      <c r="G69" s="168"/>
      <c r="H69" s="168"/>
      <c r="I69" s="168"/>
      <c r="J69" s="168"/>
      <c r="K69" s="168"/>
      <c r="L69" s="170"/>
      <c r="M69" s="170"/>
      <c r="N69" s="170"/>
    </row>
    <row r="70" spans="1:14" ht="13.8" x14ac:dyDescent="0.25">
      <c r="A70" s="173"/>
      <c r="B70" s="168" t="s">
        <v>272</v>
      </c>
      <c r="C70" s="168"/>
      <c r="D70" s="168"/>
      <c r="E70" s="168"/>
      <c r="F70" s="168"/>
      <c r="G70" s="168"/>
      <c r="H70" s="168"/>
      <c r="I70" s="168"/>
      <c r="J70" s="168"/>
      <c r="K70" s="168"/>
      <c r="L70" s="170"/>
      <c r="M70" s="170"/>
      <c r="N70" s="170"/>
    </row>
    <row r="71" spans="1:14" ht="13.8" x14ac:dyDescent="0.25">
      <c r="A71" s="173"/>
      <c r="B71" s="168" t="s">
        <v>273</v>
      </c>
      <c r="C71" s="168"/>
      <c r="D71" s="168"/>
      <c r="E71" s="168"/>
      <c r="F71" s="168"/>
      <c r="G71" s="168"/>
      <c r="H71" s="168"/>
      <c r="I71" s="168"/>
      <c r="J71" s="168"/>
      <c r="K71" s="168"/>
      <c r="L71" s="170"/>
      <c r="M71" s="170"/>
      <c r="N71" s="170"/>
    </row>
    <row r="72" spans="1:14" ht="13.8" x14ac:dyDescent="0.25">
      <c r="A72" s="173">
        <v>3</v>
      </c>
      <c r="B72" s="168" t="s">
        <v>274</v>
      </c>
      <c r="C72" s="168"/>
      <c r="D72" s="168"/>
      <c r="E72" s="168"/>
      <c r="F72" s="168"/>
      <c r="G72" s="168"/>
      <c r="H72" s="168"/>
      <c r="I72" s="168"/>
      <c r="J72" s="168"/>
      <c r="K72" s="168"/>
      <c r="L72" s="170"/>
      <c r="M72" s="170"/>
      <c r="N72" s="170"/>
    </row>
    <row r="73" spans="1:14" ht="13.8" x14ac:dyDescent="0.25">
      <c r="A73" s="173"/>
      <c r="B73" s="168"/>
      <c r="C73" s="168" t="s">
        <v>275</v>
      </c>
      <c r="D73" s="168"/>
      <c r="E73" s="168"/>
      <c r="F73" s="168"/>
      <c r="G73" s="168"/>
      <c r="H73" s="168"/>
      <c r="I73" s="168"/>
      <c r="J73" s="168"/>
      <c r="K73" s="168"/>
      <c r="L73" s="170"/>
      <c r="M73" s="170"/>
      <c r="N73" s="170"/>
    </row>
    <row r="74" spans="1:14" ht="13.8" x14ac:dyDescent="0.25">
      <c r="A74" s="173">
        <v>4</v>
      </c>
      <c r="B74" s="168" t="s">
        <v>276</v>
      </c>
      <c r="C74" s="168"/>
      <c r="D74" s="168"/>
      <c r="E74" s="168"/>
      <c r="F74" s="168"/>
      <c r="G74" s="168"/>
      <c r="H74" s="168"/>
      <c r="I74" s="168"/>
      <c r="J74" s="168"/>
      <c r="K74" s="168"/>
      <c r="L74" s="170"/>
      <c r="M74" s="170"/>
      <c r="N74" s="170"/>
    </row>
    <row r="75" spans="1:14" x14ac:dyDescent="0.25">
      <c r="A75" s="168"/>
      <c r="B75" s="168"/>
      <c r="C75" s="168" t="s">
        <v>277</v>
      </c>
      <c r="D75" s="168"/>
      <c r="E75" s="168"/>
      <c r="F75" s="168"/>
      <c r="G75" s="168"/>
      <c r="H75" s="168"/>
      <c r="I75" s="168"/>
      <c r="J75" s="168"/>
      <c r="K75" s="168"/>
      <c r="L75" s="170"/>
      <c r="M75" s="170"/>
      <c r="N75" s="170"/>
    </row>
    <row r="76" spans="1:14" x14ac:dyDescent="0.25">
      <c r="A76" s="168"/>
      <c r="B76" s="168"/>
      <c r="C76" s="168" t="s">
        <v>278</v>
      </c>
      <c r="D76" s="168"/>
      <c r="E76" s="168"/>
      <c r="F76" s="168"/>
      <c r="G76" s="168"/>
      <c r="H76" s="168"/>
      <c r="I76" s="168"/>
      <c r="J76" s="168"/>
      <c r="K76" s="168"/>
      <c r="L76" s="170"/>
      <c r="M76" s="170"/>
      <c r="N76" s="170"/>
    </row>
    <row r="77" spans="1:14" x14ac:dyDescent="0.25">
      <c r="A77" s="168"/>
      <c r="B77" s="168"/>
      <c r="C77" s="168" t="s">
        <v>279</v>
      </c>
      <c r="D77" s="168"/>
      <c r="E77" s="168"/>
      <c r="F77" s="174">
        <v>800</v>
      </c>
      <c r="G77" s="175" t="s">
        <v>280</v>
      </c>
      <c r="H77" s="168"/>
      <c r="I77" s="174">
        <v>790</v>
      </c>
      <c r="J77" s="175" t="s">
        <v>281</v>
      </c>
      <c r="K77" s="175"/>
      <c r="L77" s="170"/>
      <c r="M77" s="174">
        <v>480</v>
      </c>
      <c r="N77" s="176" t="s">
        <v>226</v>
      </c>
    </row>
    <row r="78" spans="1:14" x14ac:dyDescent="0.25">
      <c r="A78" s="168"/>
      <c r="B78" s="168"/>
      <c r="C78" s="168" t="s">
        <v>282</v>
      </c>
      <c r="D78" s="168"/>
      <c r="E78" s="168"/>
      <c r="F78" s="177"/>
      <c r="G78" s="175"/>
      <c r="H78" s="168"/>
      <c r="I78" s="177"/>
      <c r="J78" s="175"/>
      <c r="K78" s="175"/>
      <c r="L78" s="170"/>
      <c r="M78" s="177"/>
      <c r="N78" s="176"/>
    </row>
    <row r="79" spans="1:14" x14ac:dyDescent="0.25">
      <c r="A79" s="168"/>
      <c r="B79" s="168"/>
      <c r="C79" s="168" t="s">
        <v>283</v>
      </c>
      <c r="D79" s="168"/>
      <c r="E79" s="168"/>
      <c r="F79" s="168"/>
      <c r="G79" s="175"/>
      <c r="H79" s="168"/>
      <c r="I79" s="168"/>
      <c r="J79" s="175"/>
      <c r="K79" s="175"/>
      <c r="L79" s="170"/>
      <c r="M79" s="178"/>
      <c r="N79" s="176"/>
    </row>
    <row r="80" spans="1:14" ht="13.8" x14ac:dyDescent="0.25">
      <c r="A80" s="173">
        <v>5</v>
      </c>
      <c r="B80" s="168" t="s">
        <v>284</v>
      </c>
      <c r="C80" s="168"/>
      <c r="D80" s="168"/>
      <c r="E80" s="168"/>
      <c r="F80" s="168"/>
      <c r="G80" s="168"/>
      <c r="H80" s="168"/>
      <c r="I80" s="168"/>
      <c r="J80" s="168"/>
      <c r="K80" s="168"/>
      <c r="L80" s="170"/>
      <c r="M80" s="170"/>
      <c r="N80" s="170"/>
    </row>
    <row r="81" spans="1:14" ht="13.8" x14ac:dyDescent="0.25">
      <c r="A81" s="173">
        <v>6</v>
      </c>
      <c r="B81" s="168" t="s">
        <v>285</v>
      </c>
      <c r="C81" s="168"/>
      <c r="D81" s="168"/>
      <c r="E81" s="168"/>
      <c r="F81" s="168"/>
      <c r="G81" s="168"/>
      <c r="H81" s="168"/>
      <c r="I81" s="168"/>
      <c r="J81" s="168"/>
      <c r="K81" s="168"/>
      <c r="L81" s="170"/>
      <c r="M81" s="170"/>
      <c r="N81" s="170"/>
    </row>
    <row r="82" spans="1:14" ht="13.8" x14ac:dyDescent="0.25">
      <c r="A82" s="179">
        <v>7</v>
      </c>
      <c r="B82" s="168" t="s">
        <v>286</v>
      </c>
      <c r="C82" s="168"/>
      <c r="D82" s="168"/>
      <c r="E82" s="168"/>
      <c r="F82" s="168"/>
      <c r="G82" s="168"/>
      <c r="H82" s="168"/>
      <c r="I82" s="168"/>
      <c r="J82" s="168"/>
      <c r="K82" s="168"/>
      <c r="L82" s="170"/>
      <c r="M82" s="170"/>
      <c r="N82" s="170"/>
    </row>
    <row r="83" spans="1:14" ht="13.8" x14ac:dyDescent="0.25">
      <c r="A83" s="173">
        <v>8</v>
      </c>
      <c r="B83" s="168" t="s">
        <v>287</v>
      </c>
      <c r="C83" s="168"/>
      <c r="D83" s="168"/>
      <c r="E83" s="168"/>
      <c r="F83" s="168"/>
      <c r="G83" s="168"/>
      <c r="H83" s="168"/>
      <c r="I83" s="168"/>
      <c r="J83" s="168"/>
      <c r="K83" s="168"/>
      <c r="L83" s="170"/>
      <c r="M83" s="170"/>
      <c r="N83" s="170"/>
    </row>
    <row r="84" spans="1:14" ht="13.8" x14ac:dyDescent="0.25">
      <c r="A84" s="173">
        <v>9</v>
      </c>
      <c r="B84" s="168" t="s">
        <v>288</v>
      </c>
      <c r="C84" s="168"/>
      <c r="D84" s="168"/>
      <c r="E84" s="168"/>
      <c r="F84" s="168"/>
      <c r="G84" s="168"/>
      <c r="H84" s="168"/>
      <c r="I84" s="168"/>
      <c r="J84" s="168"/>
      <c r="K84" s="168"/>
      <c r="L84" s="170"/>
      <c r="M84" s="170"/>
      <c r="N84" s="170"/>
    </row>
    <row r="85" spans="1:14" ht="13.8" x14ac:dyDescent="0.25">
      <c r="A85" s="173">
        <v>10</v>
      </c>
      <c r="B85" s="168" t="s">
        <v>289</v>
      </c>
      <c r="C85" s="168"/>
      <c r="D85" s="168"/>
      <c r="E85" s="168"/>
      <c r="F85" s="168"/>
      <c r="G85" s="168"/>
      <c r="H85" s="168"/>
      <c r="I85" s="168"/>
      <c r="J85" s="168"/>
      <c r="K85" s="168"/>
      <c r="L85" s="170"/>
      <c r="M85" s="170"/>
      <c r="N85" s="170"/>
    </row>
    <row r="86" spans="1:14" ht="13.8" x14ac:dyDescent="0.25">
      <c r="A86" s="173">
        <v>11</v>
      </c>
      <c r="B86" s="168" t="s">
        <v>290</v>
      </c>
      <c r="C86" s="168"/>
      <c r="D86" s="168"/>
      <c r="E86" s="168"/>
      <c r="F86" s="168"/>
      <c r="G86" s="168"/>
      <c r="H86" s="168"/>
      <c r="I86" s="168"/>
      <c r="J86" s="168"/>
      <c r="K86" s="168"/>
      <c r="L86" s="170"/>
      <c r="M86" s="170"/>
      <c r="N86" s="170"/>
    </row>
    <row r="87" spans="1:14" ht="13.8" x14ac:dyDescent="0.25">
      <c r="A87" s="173"/>
      <c r="B87" s="168"/>
      <c r="C87" s="168" t="s">
        <v>291</v>
      </c>
      <c r="D87" s="168"/>
      <c r="E87" s="168"/>
      <c r="F87" s="168"/>
      <c r="G87" s="168"/>
      <c r="H87" s="168"/>
      <c r="I87" s="168"/>
      <c r="J87" s="168"/>
      <c r="K87" s="168"/>
      <c r="L87" s="170"/>
      <c r="M87" s="170"/>
      <c r="N87" s="170"/>
    </row>
    <row r="88" spans="1:14" ht="13.8" x14ac:dyDescent="0.25">
      <c r="A88" s="173">
        <v>12</v>
      </c>
      <c r="B88" s="168" t="s">
        <v>292</v>
      </c>
      <c r="C88" s="168"/>
      <c r="D88" s="168"/>
      <c r="E88" s="168"/>
      <c r="F88" s="168"/>
      <c r="G88" s="168"/>
      <c r="H88" s="168"/>
      <c r="I88" s="168"/>
      <c r="J88" s="168"/>
      <c r="K88" s="168"/>
      <c r="L88" s="170"/>
      <c r="M88" s="170"/>
      <c r="N88" s="170"/>
    </row>
    <row r="89" spans="1:14" ht="13.8" x14ac:dyDescent="0.25">
      <c r="A89" s="173">
        <v>13</v>
      </c>
      <c r="B89" s="168" t="s">
        <v>293</v>
      </c>
      <c r="C89" s="168"/>
      <c r="D89" s="168"/>
      <c r="E89" s="168"/>
      <c r="F89" s="168"/>
      <c r="G89" s="168"/>
      <c r="H89" s="168"/>
      <c r="I89" s="168"/>
      <c r="J89" s="168"/>
      <c r="K89" s="168"/>
      <c r="L89" s="170"/>
      <c r="M89" s="170"/>
      <c r="N89" s="170"/>
    </row>
    <row r="90" spans="1:14" ht="13.8" x14ac:dyDescent="0.25">
      <c r="A90" s="173"/>
      <c r="B90" s="168"/>
      <c r="C90" s="168" t="s">
        <v>294</v>
      </c>
      <c r="D90" s="168"/>
      <c r="E90" s="168"/>
      <c r="F90" s="168"/>
      <c r="G90" s="168"/>
      <c r="H90" s="168"/>
      <c r="I90" s="168"/>
      <c r="J90" s="168"/>
      <c r="K90" s="168"/>
      <c r="L90" s="170"/>
      <c r="M90" s="170"/>
      <c r="N90" s="170"/>
    </row>
    <row r="91" spans="1:14" x14ac:dyDescent="0.25">
      <c r="C91" s="168" t="s">
        <v>295</v>
      </c>
      <c r="D91" s="168"/>
      <c r="E91" s="168"/>
      <c r="F91" s="168"/>
      <c r="G91" s="168"/>
      <c r="H91" s="168"/>
      <c r="I91" s="168"/>
      <c r="J91" s="168"/>
      <c r="K91" s="168"/>
      <c r="L91" s="170"/>
      <c r="M91" s="170"/>
      <c r="N91" s="170"/>
    </row>
    <row r="92" spans="1:14" ht="13.8" x14ac:dyDescent="0.25">
      <c r="A92" s="173">
        <v>14</v>
      </c>
      <c r="B92" s="168" t="s">
        <v>296</v>
      </c>
      <c r="C92" s="168"/>
      <c r="D92" s="168"/>
      <c r="E92" s="168"/>
      <c r="F92" s="168"/>
      <c r="G92" s="168"/>
      <c r="H92" s="168"/>
      <c r="I92" s="168"/>
      <c r="J92" s="168"/>
      <c r="K92" s="168"/>
      <c r="L92" s="170"/>
      <c r="M92" s="170"/>
      <c r="N92" s="170"/>
    </row>
    <row r="93" spans="1:14" ht="13.8" x14ac:dyDescent="0.25">
      <c r="A93" s="173">
        <v>15</v>
      </c>
      <c r="B93" s="168" t="s">
        <v>293</v>
      </c>
      <c r="C93" s="168"/>
      <c r="D93" s="168"/>
      <c r="E93" s="168"/>
      <c r="F93" s="168"/>
      <c r="G93" s="168"/>
      <c r="H93" s="168"/>
      <c r="I93" s="168"/>
      <c r="J93" s="168"/>
      <c r="K93" s="168"/>
      <c r="L93" s="170"/>
      <c r="M93" s="170"/>
      <c r="N93" s="170"/>
    </row>
    <row r="94" spans="1:14" x14ac:dyDescent="0.25">
      <c r="A94" s="168"/>
      <c r="B94" s="168"/>
      <c r="C94" s="168" t="s">
        <v>294</v>
      </c>
      <c r="D94" s="168"/>
      <c r="E94" s="168"/>
      <c r="F94" s="168"/>
      <c r="G94" s="168"/>
      <c r="H94" s="168"/>
      <c r="I94" s="168"/>
      <c r="J94" s="168"/>
      <c r="K94" s="168"/>
      <c r="L94" s="170"/>
      <c r="M94" s="170"/>
      <c r="N94" s="170"/>
    </row>
    <row r="95" spans="1:14" ht="13.8" x14ac:dyDescent="0.25">
      <c r="A95" s="173"/>
      <c r="C95" s="168" t="s">
        <v>295</v>
      </c>
      <c r="D95" s="168"/>
      <c r="E95" s="168"/>
      <c r="F95" s="168"/>
      <c r="G95" s="168"/>
      <c r="H95" s="168"/>
      <c r="I95" s="168"/>
      <c r="J95" s="168"/>
      <c r="K95" s="168"/>
      <c r="L95" s="170"/>
      <c r="M95" s="170"/>
      <c r="N95" s="170"/>
    </row>
    <row r="96" spans="1:14" ht="13.8" x14ac:dyDescent="0.25">
      <c r="A96" s="173"/>
      <c r="C96" s="168" t="s">
        <v>297</v>
      </c>
      <c r="D96" s="168"/>
      <c r="E96" s="168"/>
      <c r="F96" s="168"/>
      <c r="G96" s="168"/>
      <c r="H96" s="168"/>
      <c r="I96" s="168"/>
      <c r="J96" s="168"/>
      <c r="K96" s="168"/>
      <c r="L96" s="170"/>
      <c r="M96" s="170"/>
      <c r="N96" s="170"/>
    </row>
    <row r="97" spans="1:14" ht="13.8" x14ac:dyDescent="0.25">
      <c r="A97" s="173">
        <v>16</v>
      </c>
      <c r="B97" s="168" t="s">
        <v>298</v>
      </c>
      <c r="C97" s="168"/>
      <c r="D97" s="168"/>
      <c r="E97" s="168"/>
      <c r="F97" s="168"/>
      <c r="G97" s="168"/>
      <c r="H97" s="168"/>
      <c r="I97" s="168"/>
      <c r="J97" s="168"/>
      <c r="K97" s="168"/>
      <c r="L97" s="170"/>
      <c r="M97" s="170"/>
      <c r="N97" s="170"/>
    </row>
    <row r="98" spans="1:14" ht="13.8" x14ac:dyDescent="0.25">
      <c r="A98" s="173">
        <v>17</v>
      </c>
      <c r="B98" s="168" t="s">
        <v>299</v>
      </c>
      <c r="C98" s="168"/>
      <c r="D98" s="168"/>
      <c r="E98" s="168"/>
      <c r="F98" s="168"/>
      <c r="G98" s="168"/>
      <c r="H98" s="168"/>
      <c r="I98" s="168"/>
      <c r="J98" s="168"/>
      <c r="K98" s="168"/>
      <c r="L98" s="170"/>
      <c r="M98" s="170"/>
      <c r="N98" s="170"/>
    </row>
    <row r="99" spans="1:14" ht="13.8" x14ac:dyDescent="0.25">
      <c r="A99" s="173"/>
      <c r="B99" s="168"/>
      <c r="C99" s="168" t="s">
        <v>300</v>
      </c>
      <c r="D99" s="168"/>
      <c r="E99" s="168"/>
      <c r="F99" s="168"/>
      <c r="G99" s="168"/>
      <c r="H99" s="168"/>
      <c r="I99" s="168"/>
      <c r="J99" s="168"/>
      <c r="K99" s="168"/>
      <c r="L99" s="170"/>
      <c r="M99" s="170"/>
      <c r="N99" s="170"/>
    </row>
    <row r="100" spans="1:14" ht="13.8" x14ac:dyDescent="0.25">
      <c r="A100" s="173">
        <v>18</v>
      </c>
      <c r="B100" s="168" t="s">
        <v>301</v>
      </c>
      <c r="C100" s="168"/>
      <c r="D100" s="3"/>
      <c r="E100" s="3"/>
      <c r="F100" s="3"/>
      <c r="G100" s="3"/>
      <c r="H100" s="3"/>
      <c r="I100" s="3"/>
      <c r="J100" s="3"/>
      <c r="K100" s="3"/>
      <c r="L100" s="46"/>
      <c r="M100" s="46"/>
      <c r="N100" s="170"/>
    </row>
    <row r="101" spans="1:14" ht="13.8" x14ac:dyDescent="0.25">
      <c r="A101" s="173"/>
      <c r="C101" s="168" t="s">
        <v>302</v>
      </c>
      <c r="D101" s="3"/>
      <c r="E101" s="3"/>
      <c r="F101" s="3"/>
      <c r="G101" s="3"/>
      <c r="H101" s="3"/>
      <c r="I101" s="3"/>
      <c r="J101" s="3"/>
      <c r="K101" s="3"/>
      <c r="L101" s="46"/>
      <c r="M101" s="46"/>
      <c r="N101" s="170"/>
    </row>
    <row r="102" spans="1:14" ht="13.8" x14ac:dyDescent="0.25">
      <c r="A102" s="173">
        <v>19</v>
      </c>
      <c r="B102" s="168" t="s">
        <v>290</v>
      </c>
      <c r="C102" s="168"/>
      <c r="D102" s="3"/>
      <c r="E102" s="3"/>
      <c r="F102" s="3"/>
      <c r="G102" s="3"/>
      <c r="H102" s="3"/>
      <c r="I102" s="3"/>
      <c r="J102" s="3"/>
      <c r="K102" s="3"/>
      <c r="L102" s="46"/>
      <c r="M102" s="46"/>
      <c r="N102" s="170"/>
    </row>
    <row r="103" spans="1:14" ht="13.8" x14ac:dyDescent="0.25">
      <c r="A103" s="173"/>
      <c r="B103" s="168"/>
      <c r="C103" s="168" t="s">
        <v>291</v>
      </c>
      <c r="D103" s="3"/>
      <c r="E103" s="3"/>
      <c r="F103" s="3"/>
      <c r="G103" s="3"/>
      <c r="H103" s="3"/>
      <c r="I103" s="3"/>
      <c r="J103" s="3"/>
      <c r="K103" s="3"/>
      <c r="L103" s="46"/>
      <c r="M103" s="46"/>
      <c r="N103" s="170"/>
    </row>
    <row r="104" spans="1:14" ht="13.8" x14ac:dyDescent="0.25">
      <c r="A104" s="173">
        <v>20</v>
      </c>
      <c r="B104" s="168" t="s">
        <v>303</v>
      </c>
      <c r="C104" s="168"/>
      <c r="D104" s="3"/>
      <c r="E104" s="3"/>
      <c r="F104" s="3"/>
      <c r="G104" s="3"/>
      <c r="H104" s="3"/>
      <c r="I104" s="3"/>
      <c r="J104" s="3"/>
      <c r="K104" s="3"/>
      <c r="L104" s="46"/>
      <c r="M104" s="46"/>
      <c r="N104" s="170"/>
    </row>
    <row r="105" spans="1:14" ht="13.8" x14ac:dyDescent="0.25">
      <c r="A105" s="173"/>
      <c r="B105" s="168" t="s">
        <v>304</v>
      </c>
      <c r="C105" s="168"/>
      <c r="D105" s="3"/>
      <c r="E105" s="3"/>
      <c r="F105" s="3"/>
      <c r="G105" s="3"/>
      <c r="H105" s="3"/>
      <c r="I105" s="3"/>
      <c r="J105" s="3"/>
      <c r="K105" s="3"/>
      <c r="L105" s="46"/>
      <c r="M105" s="46"/>
      <c r="N105" s="170"/>
    </row>
    <row r="106" spans="1:14" ht="13.8" x14ac:dyDescent="0.25">
      <c r="A106" s="173"/>
      <c r="B106" s="168" t="s">
        <v>305</v>
      </c>
      <c r="C106" s="168"/>
      <c r="D106" s="3"/>
      <c r="E106" s="3"/>
      <c r="F106" s="3"/>
      <c r="G106" s="3"/>
      <c r="H106" s="3"/>
      <c r="I106" s="3"/>
      <c r="J106" s="3"/>
      <c r="K106" s="3"/>
      <c r="L106" s="46"/>
      <c r="M106" s="46"/>
      <c r="N106" s="170"/>
    </row>
    <row r="107" spans="1:14" ht="13.8" x14ac:dyDescent="0.25">
      <c r="A107" s="173"/>
      <c r="B107" s="168" t="s">
        <v>306</v>
      </c>
      <c r="C107" s="168"/>
      <c r="D107" s="3"/>
      <c r="E107" s="3"/>
      <c r="F107" s="3"/>
      <c r="G107" s="3"/>
      <c r="H107" s="3"/>
      <c r="I107" s="3"/>
      <c r="J107" s="3"/>
      <c r="K107" s="3"/>
      <c r="L107" s="46"/>
      <c r="M107" s="46"/>
      <c r="N107" s="170"/>
    </row>
    <row r="108" spans="1:14" x14ac:dyDescent="0.25">
      <c r="B108" s="168" t="s">
        <v>307</v>
      </c>
      <c r="E108" s="168"/>
      <c r="F108" s="168"/>
      <c r="G108" s="168"/>
      <c r="H108" s="168"/>
      <c r="I108" s="168"/>
      <c r="J108" s="168"/>
      <c r="K108" s="168"/>
      <c r="L108" s="170"/>
      <c r="M108" s="170"/>
      <c r="N108" s="170"/>
    </row>
    <row r="109" spans="1:14" ht="13.8" x14ac:dyDescent="0.25">
      <c r="A109" s="173"/>
      <c r="B109" s="168" t="s">
        <v>308</v>
      </c>
      <c r="C109" s="168"/>
      <c r="D109" s="168"/>
      <c r="E109" s="168"/>
      <c r="F109" s="168"/>
      <c r="G109" s="168"/>
      <c r="H109" s="168"/>
      <c r="I109" s="168"/>
      <c r="J109" s="168"/>
      <c r="K109" s="168"/>
      <c r="L109" s="170"/>
      <c r="M109" s="170"/>
      <c r="N109" s="170"/>
    </row>
    <row r="110" spans="1:14" ht="13.8" x14ac:dyDescent="0.25">
      <c r="A110" s="173"/>
      <c r="B110" s="168"/>
      <c r="C110" s="168" t="s">
        <v>309</v>
      </c>
      <c r="D110" s="168"/>
      <c r="E110" s="168"/>
      <c r="F110" s="168"/>
      <c r="G110" s="168"/>
      <c r="H110" s="168"/>
      <c r="I110" s="168"/>
      <c r="J110" s="168"/>
      <c r="K110" s="168"/>
      <c r="L110" s="170"/>
      <c r="M110" s="170"/>
      <c r="N110" s="170"/>
    </row>
    <row r="111" spans="1:14" x14ac:dyDescent="0.25">
      <c r="A111" s="168"/>
      <c r="B111" s="168"/>
      <c r="C111" s="168"/>
      <c r="D111" s="168"/>
      <c r="E111" s="168"/>
      <c r="F111" s="168"/>
      <c r="G111" s="168"/>
      <c r="H111" s="168"/>
      <c r="I111" s="168"/>
      <c r="J111" s="168"/>
      <c r="K111" s="168"/>
      <c r="L111" s="170"/>
      <c r="M111" s="170"/>
      <c r="N111" s="170"/>
    </row>
    <row r="112" spans="1:14" x14ac:dyDescent="0.25">
      <c r="A112" s="168" t="s">
        <v>310</v>
      </c>
      <c r="B112" s="168"/>
      <c r="C112" s="168"/>
      <c r="D112" s="168"/>
      <c r="E112" s="168"/>
      <c r="F112" s="168"/>
      <c r="G112" s="168"/>
      <c r="H112" s="168"/>
      <c r="I112" s="168"/>
      <c r="J112" s="168"/>
      <c r="K112" s="168"/>
      <c r="L112" s="170"/>
      <c r="M112" s="170"/>
      <c r="N112" s="170"/>
    </row>
    <row r="113" spans="1:14" x14ac:dyDescent="0.25">
      <c r="A113" s="168" t="s">
        <v>311</v>
      </c>
      <c r="L113" s="6"/>
      <c r="M113" s="6"/>
      <c r="N113" s="6"/>
    </row>
    <row r="114" spans="1:14" x14ac:dyDescent="0.25">
      <c r="A114" s="168" t="s">
        <v>312</v>
      </c>
      <c r="B114" s="168"/>
      <c r="C114" s="168"/>
      <c r="D114" s="168"/>
      <c r="E114" s="168"/>
      <c r="F114" s="168"/>
      <c r="G114" s="168"/>
      <c r="H114" s="168"/>
      <c r="L114" s="6"/>
      <c r="M114" s="6"/>
      <c r="N114" s="6"/>
    </row>
  </sheetData>
  <mergeCells count="3">
    <mergeCell ref="M5:N5"/>
    <mergeCell ref="A6:D6"/>
    <mergeCell ref="E6:G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A49C3-A195-42F5-ADA3-C42C27151252}">
  <dimension ref="A1:I45"/>
  <sheetViews>
    <sheetView workbookViewId="0">
      <selection activeCell="H13" sqref="H13"/>
    </sheetView>
  </sheetViews>
  <sheetFormatPr defaultRowHeight="13.2" x14ac:dyDescent="0.25"/>
  <sheetData>
    <row r="1" spans="1:9" ht="52.8" x14ac:dyDescent="0.25">
      <c r="A1" s="181" t="s">
        <v>313</v>
      </c>
      <c r="B1" s="182" t="s">
        <v>314</v>
      </c>
      <c r="C1" s="181" t="s">
        <v>315</v>
      </c>
      <c r="D1" s="181" t="s">
        <v>316</v>
      </c>
      <c r="E1" s="182" t="s">
        <v>317</v>
      </c>
      <c r="F1" s="182" t="s">
        <v>318</v>
      </c>
      <c r="G1" s="182" t="s">
        <v>319</v>
      </c>
      <c r="H1" s="182" t="s">
        <v>320</v>
      </c>
    </row>
    <row r="2" spans="1:9" ht="39.6" x14ac:dyDescent="0.25">
      <c r="A2" s="183">
        <v>2</v>
      </c>
      <c r="B2" s="182" t="s">
        <v>321</v>
      </c>
      <c r="C2" s="182">
        <v>210.98</v>
      </c>
      <c r="D2" s="182">
        <v>162.84</v>
      </c>
      <c r="E2" s="182">
        <v>189.33</v>
      </c>
      <c r="F2" s="182">
        <v>199.78</v>
      </c>
      <c r="G2" s="182">
        <v>202</v>
      </c>
      <c r="H2" s="182">
        <v>204</v>
      </c>
      <c r="I2" s="182">
        <v>200</v>
      </c>
    </row>
    <row r="3" spans="1:9" ht="26.4" x14ac:dyDescent="0.25">
      <c r="A3" s="183">
        <v>3</v>
      </c>
      <c r="B3" s="182" t="s">
        <v>322</v>
      </c>
      <c r="C3" s="182">
        <v>6.5</v>
      </c>
      <c r="D3" s="182">
        <v>3.22</v>
      </c>
      <c r="E3" s="182">
        <v>4.16</v>
      </c>
      <c r="F3" s="182">
        <v>5.39</v>
      </c>
      <c r="G3" s="182">
        <v>5.28</v>
      </c>
      <c r="H3" s="182">
        <v>5.17</v>
      </c>
      <c r="I3" s="182">
        <v>5.5</v>
      </c>
    </row>
    <row r="4" spans="1:9" ht="52.8" x14ac:dyDescent="0.25">
      <c r="A4" s="183">
        <v>4</v>
      </c>
      <c r="B4" s="182" t="s">
        <v>323</v>
      </c>
      <c r="C4" s="182">
        <v>1157.23</v>
      </c>
      <c r="D4" s="182">
        <v>621.54</v>
      </c>
      <c r="E4" s="182">
        <v>783.38</v>
      </c>
      <c r="F4" s="182">
        <v>1077.7</v>
      </c>
      <c r="G4" s="182">
        <v>1069.75</v>
      </c>
      <c r="H4" s="182">
        <v>1061.79</v>
      </c>
      <c r="I4" s="182">
        <v>1100</v>
      </c>
    </row>
    <row r="5" spans="1:9" ht="52.8" x14ac:dyDescent="0.25">
      <c r="A5" s="183">
        <v>5</v>
      </c>
      <c r="B5" s="182" t="s">
        <v>324</v>
      </c>
      <c r="C5" s="182">
        <v>152.66</v>
      </c>
      <c r="D5" s="182">
        <v>7.83</v>
      </c>
      <c r="E5" s="182">
        <v>54.95</v>
      </c>
      <c r="F5" s="182">
        <v>18.82</v>
      </c>
      <c r="G5" s="182">
        <v>18.149999999999999</v>
      </c>
      <c r="H5" s="182">
        <v>17.48</v>
      </c>
      <c r="I5" s="182">
        <v>0</v>
      </c>
    </row>
    <row r="6" spans="1:9" ht="39.6" x14ac:dyDescent="0.25">
      <c r="A6" s="183">
        <v>6</v>
      </c>
      <c r="B6" s="182" t="s">
        <v>325</v>
      </c>
      <c r="C6" s="182">
        <v>1182.77</v>
      </c>
      <c r="D6" s="182">
        <v>671.17</v>
      </c>
      <c r="E6" s="182">
        <v>838.34</v>
      </c>
      <c r="F6" s="182">
        <v>1096.52</v>
      </c>
      <c r="G6" s="182">
        <v>1087.9000000000001</v>
      </c>
      <c r="H6" s="182">
        <v>1079.27</v>
      </c>
      <c r="I6" s="182">
        <v>1100</v>
      </c>
    </row>
    <row r="7" spans="1:9" ht="26.4" x14ac:dyDescent="0.25">
      <c r="A7" s="183">
        <v>7</v>
      </c>
      <c r="B7" s="181" t="s">
        <v>326</v>
      </c>
      <c r="C7" s="182"/>
      <c r="D7" s="182"/>
      <c r="E7" s="182"/>
      <c r="F7" s="182"/>
      <c r="G7" s="182"/>
      <c r="H7" s="182"/>
      <c r="I7" s="182"/>
    </row>
    <row r="8" spans="1:9" ht="14.4" x14ac:dyDescent="0.25">
      <c r="A8" s="183">
        <v>8</v>
      </c>
      <c r="B8" s="182" t="s">
        <v>80</v>
      </c>
      <c r="C8" s="182">
        <v>126.68</v>
      </c>
      <c r="D8" s="182">
        <v>106.18</v>
      </c>
      <c r="E8" s="182">
        <v>115.39</v>
      </c>
      <c r="F8" s="182">
        <v>108.18</v>
      </c>
      <c r="G8" s="182">
        <v>107.8</v>
      </c>
      <c r="H8" s="182">
        <v>107.42</v>
      </c>
      <c r="I8" s="182">
        <v>120</v>
      </c>
    </row>
    <row r="9" spans="1:9" ht="14.4" x14ac:dyDescent="0.25">
      <c r="A9" s="183">
        <v>9</v>
      </c>
      <c r="B9" s="182" t="s">
        <v>327</v>
      </c>
      <c r="C9" s="182">
        <v>188.83</v>
      </c>
      <c r="D9" s="182">
        <v>114.19</v>
      </c>
      <c r="E9" s="182">
        <v>144.11000000000001</v>
      </c>
      <c r="F9" s="182">
        <v>139.63</v>
      </c>
      <c r="G9" s="182">
        <v>135.11000000000001</v>
      </c>
      <c r="H9" s="182">
        <v>130.58000000000001</v>
      </c>
      <c r="I9" s="182">
        <v>275</v>
      </c>
    </row>
    <row r="10" spans="1:9" ht="39.6" x14ac:dyDescent="0.25">
      <c r="A10" s="183">
        <v>10</v>
      </c>
      <c r="B10" s="182" t="s">
        <v>328</v>
      </c>
      <c r="C10" s="182">
        <v>40.090000000000003</v>
      </c>
      <c r="D10" s="182">
        <v>30.63</v>
      </c>
      <c r="E10" s="182">
        <v>35.61</v>
      </c>
      <c r="F10" s="182">
        <v>40.090000000000003</v>
      </c>
      <c r="G10" s="182">
        <v>41.04</v>
      </c>
      <c r="H10" s="182">
        <v>41.98</v>
      </c>
      <c r="I10" s="182">
        <v>42</v>
      </c>
    </row>
    <row r="11" spans="1:9" ht="39.6" x14ac:dyDescent="0.25">
      <c r="A11" s="183">
        <v>11</v>
      </c>
      <c r="B11" s="182" t="s">
        <v>329</v>
      </c>
      <c r="C11" s="182">
        <v>27.48</v>
      </c>
      <c r="D11" s="182">
        <v>18.47</v>
      </c>
      <c r="E11" s="182">
        <v>22.08</v>
      </c>
      <c r="F11" s="182">
        <v>27.48</v>
      </c>
      <c r="G11" s="182">
        <v>27.74</v>
      </c>
      <c r="H11" s="182">
        <v>28.01</v>
      </c>
      <c r="I11" s="182">
        <v>28</v>
      </c>
    </row>
    <row r="12" spans="1:9" ht="26.4" x14ac:dyDescent="0.25">
      <c r="A12" s="183">
        <v>12</v>
      </c>
      <c r="B12" s="182" t="s">
        <v>330</v>
      </c>
      <c r="C12" s="182">
        <v>23.03</v>
      </c>
      <c r="D12" s="182">
        <v>5.5</v>
      </c>
      <c r="E12" s="182">
        <v>15.86</v>
      </c>
      <c r="F12" s="182">
        <v>14.63</v>
      </c>
      <c r="G12" s="182">
        <v>15.54</v>
      </c>
      <c r="H12" s="182">
        <v>16.46</v>
      </c>
      <c r="I12" s="182">
        <v>20</v>
      </c>
    </row>
    <row r="13" spans="1:9" ht="14.4" x14ac:dyDescent="0.25">
      <c r="A13" s="183">
        <v>13</v>
      </c>
      <c r="B13" s="182" t="s">
        <v>331</v>
      </c>
      <c r="C13" s="182">
        <v>36.409999999999997</v>
      </c>
      <c r="D13" s="182">
        <v>20.399999999999999</v>
      </c>
      <c r="E13" s="182">
        <v>27.45</v>
      </c>
      <c r="F13" s="182">
        <v>26.21</v>
      </c>
      <c r="G13" s="182">
        <v>25.19</v>
      </c>
      <c r="H13" s="182">
        <v>24.17</v>
      </c>
      <c r="I13" s="182">
        <v>27</v>
      </c>
    </row>
    <row r="14" spans="1:9" ht="14.4" x14ac:dyDescent="0.25">
      <c r="A14" s="183">
        <v>14</v>
      </c>
      <c r="B14" s="182" t="s">
        <v>332</v>
      </c>
      <c r="C14" s="182">
        <v>55.3</v>
      </c>
      <c r="D14" s="182">
        <v>39.47</v>
      </c>
      <c r="E14" s="182">
        <v>44.94</v>
      </c>
      <c r="F14" s="182">
        <v>55.3</v>
      </c>
      <c r="G14" s="182">
        <v>56.15</v>
      </c>
      <c r="H14" s="182">
        <v>56.99</v>
      </c>
      <c r="I14" s="182">
        <v>57</v>
      </c>
    </row>
    <row r="15" spans="1:9" ht="26.4" x14ac:dyDescent="0.25">
      <c r="A15" s="183">
        <v>15</v>
      </c>
      <c r="B15" s="182" t="s">
        <v>333</v>
      </c>
      <c r="C15" s="182">
        <v>13.93</v>
      </c>
      <c r="D15" s="182">
        <v>9.0500000000000007</v>
      </c>
      <c r="E15" s="182">
        <v>11.43</v>
      </c>
      <c r="F15" s="182">
        <v>13.93</v>
      </c>
      <c r="G15" s="182">
        <v>14.22</v>
      </c>
      <c r="H15" s="182">
        <v>14.52</v>
      </c>
      <c r="I15" s="182">
        <v>14</v>
      </c>
    </row>
    <row r="16" spans="1:9" ht="26.4" x14ac:dyDescent="0.25">
      <c r="A16" s="183">
        <v>16</v>
      </c>
      <c r="B16" s="182" t="s">
        <v>334</v>
      </c>
      <c r="C16" s="182">
        <v>5</v>
      </c>
      <c r="D16" s="182">
        <v>1.94</v>
      </c>
      <c r="E16" s="182">
        <v>4.1100000000000003</v>
      </c>
      <c r="F16" s="182">
        <v>4.03</v>
      </c>
      <c r="G16" s="182">
        <v>4.24</v>
      </c>
      <c r="H16" s="182">
        <v>4.45</v>
      </c>
      <c r="I16" s="182">
        <v>5</v>
      </c>
    </row>
    <row r="17" spans="1:9" ht="14.4" x14ac:dyDescent="0.25">
      <c r="A17" s="183">
        <v>17</v>
      </c>
      <c r="B17" s="182" t="s">
        <v>335</v>
      </c>
      <c r="C17" s="182">
        <v>243.47</v>
      </c>
      <c r="D17" s="182">
        <v>199.88</v>
      </c>
      <c r="E17" s="182">
        <v>220.54</v>
      </c>
      <c r="F17" s="182">
        <v>218.42</v>
      </c>
      <c r="G17" s="182">
        <v>220.27</v>
      </c>
      <c r="H17" s="182">
        <v>222.13</v>
      </c>
      <c r="I17" s="182">
        <v>255</v>
      </c>
    </row>
    <row r="18" spans="1:9" ht="39.6" x14ac:dyDescent="0.25">
      <c r="A18" s="183">
        <v>18</v>
      </c>
      <c r="B18" s="182" t="s">
        <v>336</v>
      </c>
      <c r="C18" s="182">
        <v>5.27</v>
      </c>
      <c r="D18" s="182">
        <v>2.25</v>
      </c>
      <c r="E18" s="182">
        <v>4.28</v>
      </c>
      <c r="F18" s="182">
        <v>4.7300000000000004</v>
      </c>
      <c r="G18" s="182">
        <v>4.9800000000000004</v>
      </c>
      <c r="H18" s="182">
        <v>5.23</v>
      </c>
      <c r="I18" s="182">
        <v>5</v>
      </c>
    </row>
    <row r="19" spans="1:9" ht="14.4" x14ac:dyDescent="0.25">
      <c r="A19" s="183">
        <v>19</v>
      </c>
      <c r="B19" s="182" t="s">
        <v>337</v>
      </c>
      <c r="C19" s="182">
        <v>1.72</v>
      </c>
      <c r="D19" s="182">
        <v>1.1000000000000001</v>
      </c>
      <c r="E19" s="182">
        <v>1.29</v>
      </c>
      <c r="F19" s="182">
        <v>1.1000000000000001</v>
      </c>
      <c r="G19" s="182">
        <v>1.21</v>
      </c>
      <c r="H19" s="182">
        <v>1.32</v>
      </c>
      <c r="I19" s="182">
        <v>2</v>
      </c>
    </row>
    <row r="20" spans="1:9" ht="14.4" x14ac:dyDescent="0.25">
      <c r="A20" s="183">
        <v>20</v>
      </c>
      <c r="B20" s="182" t="s">
        <v>338</v>
      </c>
      <c r="C20" s="182">
        <v>6.56</v>
      </c>
      <c r="D20" s="182">
        <v>3.69</v>
      </c>
      <c r="E20" s="182">
        <v>5.34</v>
      </c>
      <c r="F20" s="182">
        <v>4.51</v>
      </c>
      <c r="G20" s="182">
        <v>4.55</v>
      </c>
      <c r="H20" s="182">
        <v>4.59</v>
      </c>
      <c r="I20" s="182">
        <v>5</v>
      </c>
    </row>
    <row r="21" spans="1:9" ht="26.4" x14ac:dyDescent="0.25">
      <c r="A21" s="183">
        <v>21</v>
      </c>
      <c r="B21" s="182" t="s">
        <v>339</v>
      </c>
      <c r="C21" s="182">
        <v>17.350000000000001</v>
      </c>
      <c r="D21" s="182">
        <v>9.14</v>
      </c>
      <c r="E21" s="182">
        <v>12.66</v>
      </c>
      <c r="F21" s="182">
        <v>9.14</v>
      </c>
      <c r="G21" s="182">
        <v>9.0399999999999991</v>
      </c>
      <c r="H21" s="182">
        <v>8.93</v>
      </c>
      <c r="I21" s="182">
        <v>11</v>
      </c>
    </row>
    <row r="22" spans="1:9" ht="26.4" x14ac:dyDescent="0.25">
      <c r="A22" s="183">
        <v>22</v>
      </c>
      <c r="B22" s="182" t="s">
        <v>340</v>
      </c>
      <c r="C22" s="182">
        <v>4.21</v>
      </c>
      <c r="D22" s="182">
        <v>2.48</v>
      </c>
      <c r="E22" s="182">
        <v>2.89</v>
      </c>
      <c r="F22" s="182">
        <v>2.77</v>
      </c>
      <c r="G22" s="182">
        <v>2.63</v>
      </c>
      <c r="H22" s="182">
        <v>2.48</v>
      </c>
      <c r="I22" s="182">
        <v>3</v>
      </c>
    </row>
    <row r="23" spans="1:9" ht="52.8" x14ac:dyDescent="0.25">
      <c r="A23" s="183">
        <v>23</v>
      </c>
      <c r="B23" s="182" t="s">
        <v>341</v>
      </c>
      <c r="C23" s="182">
        <v>755.44</v>
      </c>
      <c r="D23" s="182">
        <v>621.67999999999995</v>
      </c>
      <c r="E23" s="182">
        <v>668.14</v>
      </c>
      <c r="F23" s="182">
        <v>670.14</v>
      </c>
      <c r="G23" s="182">
        <v>669.69</v>
      </c>
      <c r="H23" s="182">
        <v>669.24</v>
      </c>
      <c r="I23" s="182">
        <v>869</v>
      </c>
    </row>
    <row r="24" spans="1:9" ht="52.8" x14ac:dyDescent="0.25">
      <c r="A24" s="183">
        <v>24</v>
      </c>
      <c r="B24" s="182" t="s">
        <v>342</v>
      </c>
      <c r="C24" s="182">
        <v>508.11</v>
      </c>
      <c r="D24" s="182">
        <v>41.28</v>
      </c>
      <c r="E24" s="182">
        <v>170.51</v>
      </c>
      <c r="F24" s="182">
        <v>426.37</v>
      </c>
      <c r="G24" s="182">
        <v>418.2</v>
      </c>
      <c r="H24" s="182">
        <v>410.02</v>
      </c>
      <c r="I24" s="182">
        <v>231</v>
      </c>
    </row>
    <row r="25" spans="1:9" ht="26.4" x14ac:dyDescent="0.25">
      <c r="A25" s="183">
        <v>25</v>
      </c>
      <c r="B25" s="182" t="s">
        <v>343</v>
      </c>
      <c r="C25" s="182"/>
      <c r="D25" s="182"/>
      <c r="E25" s="182"/>
      <c r="F25" s="182"/>
      <c r="G25" s="182"/>
      <c r="H25" s="182"/>
      <c r="I25" s="182"/>
    </row>
    <row r="26" spans="1:9" ht="26.4" x14ac:dyDescent="0.25">
      <c r="A26" s="183">
        <v>26</v>
      </c>
      <c r="B26" s="182" t="s">
        <v>334</v>
      </c>
      <c r="C26" s="182">
        <v>13.58</v>
      </c>
      <c r="D26" s="182">
        <v>8.84</v>
      </c>
      <c r="E26" s="182">
        <v>11.71</v>
      </c>
      <c r="F26" s="182">
        <v>13.58</v>
      </c>
      <c r="G26" s="182">
        <v>13.64</v>
      </c>
      <c r="H26" s="182">
        <v>13.71</v>
      </c>
      <c r="I26" s="182">
        <v>14</v>
      </c>
    </row>
    <row r="27" spans="1:9" ht="39.6" x14ac:dyDescent="0.25">
      <c r="A27" s="183">
        <v>27</v>
      </c>
      <c r="B27" s="182" t="s">
        <v>336</v>
      </c>
      <c r="C27" s="182">
        <v>11.87</v>
      </c>
      <c r="D27" s="182">
        <v>5.51</v>
      </c>
      <c r="E27" s="182">
        <v>7.1</v>
      </c>
      <c r="F27" s="182">
        <v>6.67</v>
      </c>
      <c r="G27" s="182">
        <v>6.72</v>
      </c>
      <c r="H27" s="182">
        <v>6.77</v>
      </c>
      <c r="I27" s="182">
        <v>7</v>
      </c>
    </row>
    <row r="28" spans="1:9" ht="39.6" x14ac:dyDescent="0.25">
      <c r="A28" s="183">
        <v>28</v>
      </c>
      <c r="B28" s="182" t="s">
        <v>344</v>
      </c>
      <c r="C28" s="182">
        <v>10.91</v>
      </c>
      <c r="D28" s="182">
        <v>8.36</v>
      </c>
      <c r="E28" s="182">
        <v>10.050000000000001</v>
      </c>
      <c r="F28" s="182">
        <v>10.91</v>
      </c>
      <c r="G28" s="182">
        <v>11.17</v>
      </c>
      <c r="H28" s="182">
        <v>11.42</v>
      </c>
      <c r="I28" s="182">
        <v>11</v>
      </c>
    </row>
    <row r="29" spans="1:9" ht="14.4" x14ac:dyDescent="0.25">
      <c r="A29" s="183">
        <v>29</v>
      </c>
      <c r="B29" s="182" t="s">
        <v>337</v>
      </c>
      <c r="C29" s="182">
        <v>5.5</v>
      </c>
      <c r="D29" s="182">
        <v>4.79</v>
      </c>
      <c r="E29" s="182">
        <v>5.18</v>
      </c>
      <c r="F29" s="182">
        <v>5.38</v>
      </c>
      <c r="G29" s="182">
        <v>5.41</v>
      </c>
      <c r="H29" s="182">
        <v>5.45</v>
      </c>
      <c r="I29" s="182">
        <v>5</v>
      </c>
    </row>
    <row r="30" spans="1:9" ht="39.6" x14ac:dyDescent="0.25">
      <c r="A30" s="183">
        <v>30</v>
      </c>
      <c r="B30" s="182" t="s">
        <v>345</v>
      </c>
      <c r="C30" s="182">
        <v>5.0199999999999996</v>
      </c>
      <c r="D30" s="182">
        <v>3.37</v>
      </c>
      <c r="E30" s="182">
        <v>4.16</v>
      </c>
      <c r="F30" s="182">
        <v>5.01</v>
      </c>
      <c r="G30" s="182">
        <v>5.17</v>
      </c>
      <c r="H30" s="182">
        <v>5.34</v>
      </c>
      <c r="I30" s="182">
        <v>5</v>
      </c>
    </row>
    <row r="31" spans="1:9" ht="14.4" x14ac:dyDescent="0.25">
      <c r="A31" s="183">
        <v>31</v>
      </c>
      <c r="B31" s="182" t="s">
        <v>88</v>
      </c>
      <c r="C31" s="182">
        <v>7.47</v>
      </c>
      <c r="D31" s="182">
        <v>5.22</v>
      </c>
      <c r="E31" s="182">
        <v>6.54</v>
      </c>
      <c r="F31" s="182">
        <v>5.22</v>
      </c>
      <c r="G31" s="182">
        <v>5</v>
      </c>
      <c r="H31" s="182">
        <v>4.7699999999999996</v>
      </c>
      <c r="I31" s="182">
        <v>5</v>
      </c>
    </row>
    <row r="32" spans="1:9" ht="52.8" x14ac:dyDescent="0.25">
      <c r="A32" s="183">
        <v>32</v>
      </c>
      <c r="B32" s="182" t="s">
        <v>346</v>
      </c>
      <c r="C32" s="182">
        <v>61.56</v>
      </c>
      <c r="D32" s="182">
        <v>47.2</v>
      </c>
      <c r="E32" s="182">
        <v>53.44</v>
      </c>
      <c r="F32" s="182">
        <v>51.33</v>
      </c>
      <c r="G32" s="182">
        <v>51.3</v>
      </c>
      <c r="H32" s="182">
        <v>51.26</v>
      </c>
      <c r="I32" s="182">
        <v>51</v>
      </c>
    </row>
    <row r="33" spans="1:9" ht="26.4" x14ac:dyDescent="0.25">
      <c r="A33" s="183">
        <v>33</v>
      </c>
      <c r="B33" s="182" t="s">
        <v>340</v>
      </c>
      <c r="C33" s="182">
        <v>9.61</v>
      </c>
      <c r="D33" s="182">
        <v>6.33</v>
      </c>
      <c r="E33" s="182">
        <v>7.56</v>
      </c>
      <c r="F33" s="182">
        <v>8.16</v>
      </c>
      <c r="G33" s="182">
        <v>8.08</v>
      </c>
      <c r="H33" s="182">
        <v>8</v>
      </c>
      <c r="I33" s="182">
        <v>8</v>
      </c>
    </row>
    <row r="34" spans="1:9" ht="52.8" x14ac:dyDescent="0.25">
      <c r="A34" s="183">
        <v>34</v>
      </c>
      <c r="B34" s="182" t="s">
        <v>347</v>
      </c>
      <c r="C34" s="182">
        <v>117.46</v>
      </c>
      <c r="D34" s="182">
        <v>95.65</v>
      </c>
      <c r="E34" s="182">
        <v>104.99</v>
      </c>
      <c r="F34" s="182">
        <v>106.26</v>
      </c>
      <c r="G34" s="182">
        <v>106.49</v>
      </c>
      <c r="H34" s="182">
        <v>106.72</v>
      </c>
      <c r="I34" s="182">
        <v>106</v>
      </c>
    </row>
    <row r="35" spans="1:9" ht="52.8" x14ac:dyDescent="0.25">
      <c r="A35" s="183">
        <v>35</v>
      </c>
      <c r="B35" s="182" t="s">
        <v>348</v>
      </c>
      <c r="C35" s="182">
        <v>872.9</v>
      </c>
      <c r="D35" s="182">
        <v>720.54</v>
      </c>
      <c r="E35" s="182">
        <v>773.13</v>
      </c>
      <c r="F35" s="182">
        <v>776.41</v>
      </c>
      <c r="G35" s="182">
        <v>776.19</v>
      </c>
      <c r="H35" s="182">
        <v>775.97</v>
      </c>
      <c r="I35" s="182">
        <v>975</v>
      </c>
    </row>
    <row r="36" spans="1:9" ht="39.6" x14ac:dyDescent="0.25">
      <c r="A36" s="183">
        <v>36</v>
      </c>
      <c r="B36" s="182" t="s">
        <v>349</v>
      </c>
      <c r="C36" s="182">
        <v>404.13</v>
      </c>
      <c r="D36" s="182">
        <v>-57.39</v>
      </c>
      <c r="E36" s="182">
        <v>65.52</v>
      </c>
      <c r="F36" s="182">
        <v>320.11</v>
      </c>
      <c r="G36" s="182">
        <v>311.70999999999998</v>
      </c>
      <c r="H36" s="182">
        <v>303.31</v>
      </c>
      <c r="I36" s="182">
        <v>125</v>
      </c>
    </row>
    <row r="37" spans="1:9" ht="39.6" x14ac:dyDescent="0.25">
      <c r="A37" s="183">
        <v>37</v>
      </c>
      <c r="B37" s="182" t="s">
        <v>350</v>
      </c>
      <c r="C37" s="182">
        <v>59.78</v>
      </c>
      <c r="D37" s="182">
        <v>45.77</v>
      </c>
      <c r="E37" s="182">
        <v>52.23</v>
      </c>
      <c r="F37" s="182">
        <v>57.15</v>
      </c>
      <c r="G37" s="182">
        <v>57</v>
      </c>
      <c r="H37" s="182">
        <v>56.85</v>
      </c>
      <c r="I37" s="182">
        <v>50</v>
      </c>
    </row>
    <row r="38" spans="1:9" ht="52.8" x14ac:dyDescent="0.25">
      <c r="A38" s="183">
        <v>38</v>
      </c>
      <c r="B38" s="182" t="s">
        <v>351</v>
      </c>
      <c r="C38" s="182">
        <v>345.46</v>
      </c>
      <c r="D38" s="182">
        <v>-109.4</v>
      </c>
      <c r="E38" s="182">
        <v>13.28</v>
      </c>
      <c r="F38" s="182">
        <v>262.95999999999998</v>
      </c>
      <c r="G38" s="182">
        <v>106.23</v>
      </c>
      <c r="H38" s="182">
        <v>97.98</v>
      </c>
      <c r="I38" s="182">
        <v>75</v>
      </c>
    </row>
    <row r="39" spans="1:9" ht="39.6" x14ac:dyDescent="0.25">
      <c r="A39" s="183">
        <v>39</v>
      </c>
      <c r="B39" s="182" t="s">
        <v>352</v>
      </c>
      <c r="C39" s="182">
        <v>49.65</v>
      </c>
      <c r="D39" s="182">
        <v>0.68</v>
      </c>
      <c r="E39" s="182">
        <v>17.72</v>
      </c>
      <c r="F39" s="182">
        <v>0.78</v>
      </c>
      <c r="G39" s="182">
        <v>-0.97</v>
      </c>
      <c r="H39" s="182">
        <v>-2.71</v>
      </c>
      <c r="I39" s="182">
        <v>0</v>
      </c>
    </row>
    <row r="40" spans="1:9" ht="52.8" x14ac:dyDescent="0.25">
      <c r="A40" s="183">
        <v>40</v>
      </c>
      <c r="B40" s="182" t="s">
        <v>353</v>
      </c>
      <c r="C40" s="182">
        <v>363.69</v>
      </c>
      <c r="D40" s="182">
        <v>-104.46</v>
      </c>
      <c r="E40" s="182">
        <v>31</v>
      </c>
      <c r="F40" s="182">
        <v>263.74</v>
      </c>
      <c r="G40" s="182">
        <v>253.75</v>
      </c>
      <c r="H40" s="182">
        <v>243.75</v>
      </c>
      <c r="I40" s="182">
        <v>75</v>
      </c>
    </row>
    <row r="41" spans="1:9" ht="39.6" x14ac:dyDescent="0.25">
      <c r="A41" s="183">
        <v>41</v>
      </c>
      <c r="B41" s="182" t="s">
        <v>354</v>
      </c>
      <c r="C41" s="182"/>
      <c r="D41" s="182"/>
      <c r="E41" s="182"/>
      <c r="F41" s="182"/>
      <c r="G41" s="182"/>
      <c r="H41" s="182"/>
      <c r="I41" s="182"/>
    </row>
    <row r="42" spans="1:9" ht="52.8" x14ac:dyDescent="0.25">
      <c r="A42" s="183">
        <v>42</v>
      </c>
      <c r="B42" s="182" t="s">
        <v>355</v>
      </c>
      <c r="C42" s="182">
        <v>4.49</v>
      </c>
      <c r="D42" s="182">
        <v>2.99</v>
      </c>
      <c r="E42" s="182">
        <v>3.51</v>
      </c>
      <c r="F42" s="182">
        <v>3.35</v>
      </c>
      <c r="G42" s="182">
        <v>3.31</v>
      </c>
      <c r="H42" s="182">
        <v>3.26</v>
      </c>
      <c r="I42" s="182">
        <v>4.3499999999999996</v>
      </c>
    </row>
    <row r="43" spans="1:9" ht="52.8" x14ac:dyDescent="0.25">
      <c r="A43" s="183">
        <v>43</v>
      </c>
      <c r="B43" s="182" t="s">
        <v>356</v>
      </c>
      <c r="C43" s="182">
        <v>5.2</v>
      </c>
      <c r="D43" s="182">
        <v>3.48</v>
      </c>
      <c r="E43" s="182">
        <v>4.13</v>
      </c>
      <c r="F43" s="182">
        <v>3.89</v>
      </c>
      <c r="G43" s="182">
        <v>3.84</v>
      </c>
      <c r="H43" s="182">
        <v>3.79</v>
      </c>
      <c r="I43" s="182">
        <v>4.88</v>
      </c>
    </row>
    <row r="44" spans="1:9" ht="52.8" x14ac:dyDescent="0.25">
      <c r="A44" s="183">
        <v>44</v>
      </c>
      <c r="B44" s="182" t="s">
        <v>357</v>
      </c>
      <c r="C44" s="182">
        <v>5.55</v>
      </c>
      <c r="D44" s="182">
        <v>3.71</v>
      </c>
      <c r="E44" s="182">
        <v>4.41</v>
      </c>
      <c r="F44" s="182">
        <v>4.17</v>
      </c>
      <c r="G44" s="182">
        <v>4.12</v>
      </c>
      <c r="H44" s="182">
        <v>4.0599999999999996</v>
      </c>
      <c r="I44" s="182">
        <v>5.13</v>
      </c>
    </row>
    <row r="45" spans="1:9" ht="52.8" x14ac:dyDescent="0.25">
      <c r="A45" s="183">
        <v>45</v>
      </c>
      <c r="B45" s="182" t="s">
        <v>358</v>
      </c>
      <c r="C45" s="182">
        <v>4.78</v>
      </c>
      <c r="D45" s="182">
        <v>3.08</v>
      </c>
      <c r="E45" s="182">
        <v>3.96</v>
      </c>
      <c r="F45" s="182">
        <v>4.07</v>
      </c>
      <c r="G45" s="182">
        <v>4.0599999999999996</v>
      </c>
      <c r="H45" s="182">
        <v>4.0599999999999996</v>
      </c>
      <c r="I45" s="182">
        <v>5.13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E623E-832F-4AE4-AB16-8A090DA5A148}">
  <dimension ref="A1:AB51"/>
  <sheetViews>
    <sheetView workbookViewId="0">
      <selection activeCell="F22" sqref="F22"/>
    </sheetView>
  </sheetViews>
  <sheetFormatPr defaultRowHeight="13.2" x14ac:dyDescent="0.25"/>
  <cols>
    <col min="1" max="1" width="40.77734375" customWidth="1"/>
  </cols>
  <sheetData>
    <row r="1" spans="1:28" ht="18" x14ac:dyDescent="0.35">
      <c r="A1" s="184" t="s">
        <v>360</v>
      </c>
    </row>
    <row r="2" spans="1:28" ht="14.4" x14ac:dyDescent="0.3">
      <c r="A2" s="185" t="s">
        <v>361</v>
      </c>
    </row>
    <row r="3" spans="1:28" ht="14.4" x14ac:dyDescent="0.3">
      <c r="A3" s="185"/>
    </row>
    <row r="6" spans="1:28" x14ac:dyDescent="0.25">
      <c r="A6" s="202" t="s">
        <v>362</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4"/>
      <c r="B7" s="212" t="s">
        <v>363</v>
      </c>
      <c r="C7" s="213"/>
      <c r="D7" s="214" t="s">
        <v>364</v>
      </c>
      <c r="E7" s="215"/>
      <c r="F7" s="215"/>
      <c r="G7" s="215"/>
      <c r="H7" s="216"/>
      <c r="I7" s="217" t="s">
        <v>365</v>
      </c>
      <c r="J7" s="215"/>
      <c r="K7" s="215"/>
      <c r="L7" s="215"/>
      <c r="M7" s="215"/>
      <c r="N7" s="216"/>
      <c r="O7" s="217" t="s">
        <v>366</v>
      </c>
      <c r="P7" s="215"/>
      <c r="Q7" s="215"/>
      <c r="R7" s="215"/>
      <c r="S7" s="216"/>
      <c r="T7" s="217" t="s">
        <v>367</v>
      </c>
      <c r="U7" s="215"/>
      <c r="V7" s="215"/>
      <c r="W7" s="216"/>
      <c r="X7" s="212" t="s">
        <v>368</v>
      </c>
      <c r="Y7" s="213"/>
      <c r="Z7" s="213"/>
      <c r="AA7" s="213"/>
      <c r="AB7" s="213"/>
    </row>
    <row r="8" spans="1:28" x14ac:dyDescent="0.25">
      <c r="A8" s="4"/>
      <c r="B8" s="186">
        <v>2022</v>
      </c>
      <c r="C8" s="186">
        <v>2021</v>
      </c>
      <c r="D8" s="187">
        <v>2020</v>
      </c>
      <c r="E8" s="188">
        <v>2019</v>
      </c>
      <c r="F8" s="188">
        <v>2018</v>
      </c>
      <c r="G8" s="188">
        <v>2017</v>
      </c>
      <c r="H8" s="189">
        <v>2016</v>
      </c>
      <c r="I8" s="188">
        <v>2015</v>
      </c>
      <c r="J8" s="188">
        <v>2014</v>
      </c>
      <c r="K8" s="188">
        <v>2013</v>
      </c>
      <c r="L8" s="188">
        <v>2012</v>
      </c>
      <c r="M8" s="188">
        <v>2011</v>
      </c>
      <c r="N8" s="189">
        <v>2010</v>
      </c>
      <c r="O8" s="188">
        <v>2009</v>
      </c>
      <c r="P8" s="188">
        <v>2008</v>
      </c>
      <c r="Q8" s="188">
        <v>2007</v>
      </c>
      <c r="R8" s="188">
        <v>2006</v>
      </c>
      <c r="S8" s="189">
        <v>2005</v>
      </c>
      <c r="T8" s="188">
        <v>2004</v>
      </c>
      <c r="U8" s="188">
        <v>2003</v>
      </c>
      <c r="V8" s="188">
        <v>2002</v>
      </c>
      <c r="W8" s="189">
        <v>2001</v>
      </c>
      <c r="X8" s="186">
        <v>2000</v>
      </c>
      <c r="Y8" s="186">
        <v>1999</v>
      </c>
      <c r="Z8" s="186">
        <v>1998</v>
      </c>
      <c r="AA8" s="186">
        <v>1997</v>
      </c>
      <c r="AB8" s="186">
        <v>1996</v>
      </c>
    </row>
    <row r="9" spans="1:28" x14ac:dyDescent="0.25">
      <c r="A9" s="190" t="s">
        <v>369</v>
      </c>
      <c r="B9" s="180"/>
      <c r="C9" s="180"/>
      <c r="D9" s="191"/>
      <c r="E9" s="192"/>
      <c r="F9" s="192"/>
      <c r="G9" s="192"/>
      <c r="H9" s="193"/>
      <c r="I9" s="192"/>
      <c r="J9" s="192"/>
      <c r="K9" s="192"/>
      <c r="L9" s="192"/>
      <c r="M9" s="192"/>
      <c r="N9" s="193"/>
      <c r="O9" s="192"/>
      <c r="P9" s="192"/>
      <c r="Q9" s="192"/>
      <c r="R9" s="192"/>
      <c r="S9" s="193"/>
      <c r="T9" s="192"/>
      <c r="U9" s="192"/>
      <c r="V9" s="192"/>
      <c r="W9" s="193"/>
      <c r="X9" s="180"/>
      <c r="Y9" s="180"/>
      <c r="Z9" s="180"/>
      <c r="AA9" s="180"/>
      <c r="AB9" s="180"/>
    </row>
    <row r="10" spans="1:28" x14ac:dyDescent="0.25">
      <c r="A10" s="194" t="s">
        <v>370</v>
      </c>
      <c r="B10" s="180">
        <v>1171.01</v>
      </c>
      <c r="C10" s="180">
        <v>942.01</v>
      </c>
      <c r="D10" s="191">
        <v>642.58000000000004</v>
      </c>
      <c r="E10" s="192">
        <v>662.59</v>
      </c>
      <c r="F10" s="192">
        <v>625.86</v>
      </c>
      <c r="G10" s="192">
        <v>598</v>
      </c>
      <c r="H10" s="193">
        <v>602.07000000000005</v>
      </c>
      <c r="I10" s="192">
        <v>611.22</v>
      </c>
      <c r="J10" s="192">
        <v>601.79999999999995</v>
      </c>
      <c r="K10" s="192">
        <v>719.16</v>
      </c>
      <c r="L10" s="192">
        <v>801.22</v>
      </c>
      <c r="M10" s="192">
        <v>836.58</v>
      </c>
      <c r="N10" s="193">
        <v>688.47</v>
      </c>
      <c r="O10" s="192">
        <v>560.04</v>
      </c>
      <c r="P10" s="192">
        <v>627.84</v>
      </c>
      <c r="Q10" s="192">
        <v>467.61</v>
      </c>
      <c r="R10" s="192">
        <v>350.52</v>
      </c>
      <c r="S10" s="193">
        <v>259.26</v>
      </c>
      <c r="T10" s="192">
        <v>359.97</v>
      </c>
      <c r="U10" s="192">
        <v>317.37</v>
      </c>
      <c r="V10" s="192">
        <v>310.88</v>
      </c>
      <c r="W10" s="193">
        <v>264.95999999999998</v>
      </c>
      <c r="X10" s="180">
        <v>244.26</v>
      </c>
      <c r="Y10" s="180">
        <v>228.15</v>
      </c>
      <c r="Z10" s="180">
        <v>259.76</v>
      </c>
      <c r="AA10" s="180">
        <v>327.60000000000002</v>
      </c>
      <c r="AB10" s="180">
        <v>366.46</v>
      </c>
    </row>
    <row r="11" spans="1:28" x14ac:dyDescent="0.25">
      <c r="A11" s="194" t="s">
        <v>371</v>
      </c>
      <c r="B11" s="180">
        <v>2.61</v>
      </c>
      <c r="C11" s="180">
        <v>2.5499999999999998</v>
      </c>
      <c r="D11" s="191">
        <v>2.13</v>
      </c>
      <c r="E11" s="192">
        <v>2.35</v>
      </c>
      <c r="F11" s="192">
        <v>2.25</v>
      </c>
      <c r="G11" s="192">
        <v>2.0299999999999998</v>
      </c>
      <c r="H11" s="193">
        <v>1.85</v>
      </c>
      <c r="I11" s="192">
        <v>1.38</v>
      </c>
      <c r="J11" s="192">
        <v>1.38</v>
      </c>
      <c r="K11" s="192">
        <v>1.35</v>
      </c>
      <c r="L11" s="192">
        <v>1.33</v>
      </c>
      <c r="M11" s="192">
        <v>1.19</v>
      </c>
      <c r="N11" s="193">
        <v>0.92</v>
      </c>
      <c r="O11" s="192">
        <v>1.18</v>
      </c>
      <c r="P11" s="192">
        <v>1.52</v>
      </c>
      <c r="Q11" s="192">
        <v>1.33</v>
      </c>
      <c r="R11" s="192">
        <v>1.35</v>
      </c>
      <c r="S11" s="193">
        <v>1.17</v>
      </c>
      <c r="T11" s="192">
        <v>2.38</v>
      </c>
      <c r="U11" s="192">
        <v>2.25</v>
      </c>
      <c r="V11" s="192">
        <v>1.94</v>
      </c>
      <c r="W11" s="193">
        <v>1.96</v>
      </c>
      <c r="X11" s="180">
        <v>2.41</v>
      </c>
      <c r="Y11" s="180">
        <v>2.5499999999999998</v>
      </c>
      <c r="Z11" s="180">
        <v>3.12</v>
      </c>
      <c r="AA11" s="180">
        <v>3.77</v>
      </c>
      <c r="AB11" s="180">
        <v>3.47</v>
      </c>
    </row>
    <row r="12" spans="1:28" x14ac:dyDescent="0.25">
      <c r="A12" s="194" t="s">
        <v>372</v>
      </c>
      <c r="B12" s="180">
        <v>1173.6199999999999</v>
      </c>
      <c r="C12" s="180">
        <v>944.56</v>
      </c>
      <c r="D12" s="191">
        <v>644.71</v>
      </c>
      <c r="E12" s="192">
        <v>664.94</v>
      </c>
      <c r="F12" s="192">
        <v>628.11</v>
      </c>
      <c r="G12" s="192">
        <v>600.03</v>
      </c>
      <c r="H12" s="193">
        <v>603.91999999999996</v>
      </c>
      <c r="I12" s="192">
        <v>612.6</v>
      </c>
      <c r="J12" s="192">
        <v>603.17999999999995</v>
      </c>
      <c r="K12" s="192">
        <v>720.51</v>
      </c>
      <c r="L12" s="192">
        <v>802.55</v>
      </c>
      <c r="M12" s="192">
        <v>837.77</v>
      </c>
      <c r="N12" s="193">
        <v>689.39</v>
      </c>
      <c r="O12" s="192">
        <v>561.22</v>
      </c>
      <c r="P12" s="192">
        <v>629.36</v>
      </c>
      <c r="Q12" s="192">
        <v>468.94</v>
      </c>
      <c r="R12" s="192">
        <v>351.87</v>
      </c>
      <c r="S12" s="193">
        <v>260.43</v>
      </c>
      <c r="T12" s="192">
        <v>362.35</v>
      </c>
      <c r="U12" s="192">
        <v>319.62</v>
      </c>
      <c r="V12" s="192">
        <v>312.82</v>
      </c>
      <c r="W12" s="193">
        <v>266.92</v>
      </c>
      <c r="X12" s="180">
        <v>246.67</v>
      </c>
      <c r="Y12" s="180">
        <v>230.7</v>
      </c>
      <c r="Z12" s="180">
        <v>262.88</v>
      </c>
      <c r="AA12" s="180">
        <v>331.37</v>
      </c>
      <c r="AB12" s="180">
        <v>369.93</v>
      </c>
    </row>
    <row r="13" spans="1:28" x14ac:dyDescent="0.25">
      <c r="A13" s="190" t="s">
        <v>373</v>
      </c>
      <c r="B13" s="180"/>
      <c r="C13" s="180"/>
      <c r="D13" s="191"/>
      <c r="E13" s="192"/>
      <c r="F13" s="192"/>
      <c r="G13" s="192"/>
      <c r="H13" s="193"/>
      <c r="I13" s="192"/>
      <c r="J13" s="192"/>
      <c r="K13" s="192"/>
      <c r="L13" s="192"/>
      <c r="M13" s="192"/>
      <c r="N13" s="193"/>
      <c r="O13" s="192"/>
      <c r="P13" s="192"/>
      <c r="Q13" s="192"/>
      <c r="R13" s="192"/>
      <c r="S13" s="193"/>
      <c r="T13" s="192"/>
      <c r="U13" s="192"/>
      <c r="V13" s="192"/>
      <c r="W13" s="193"/>
      <c r="X13" s="180"/>
      <c r="Y13" s="180"/>
      <c r="Z13" s="180"/>
      <c r="AA13" s="180"/>
      <c r="AB13" s="180"/>
    </row>
    <row r="14" spans="1:28" x14ac:dyDescent="0.25">
      <c r="A14" s="194" t="s">
        <v>80</v>
      </c>
      <c r="B14" s="180">
        <v>110.06</v>
      </c>
      <c r="C14" s="180">
        <v>97.84</v>
      </c>
      <c r="D14" s="191">
        <v>91.59</v>
      </c>
      <c r="E14" s="192">
        <v>90.98</v>
      </c>
      <c r="F14" s="192">
        <v>93.61</v>
      </c>
      <c r="G14" s="192">
        <v>97.07</v>
      </c>
      <c r="H14" s="193">
        <v>98.36</v>
      </c>
      <c r="I14" s="192">
        <v>101.62</v>
      </c>
      <c r="J14" s="192">
        <v>101.04</v>
      </c>
      <c r="K14" s="192">
        <v>97.59</v>
      </c>
      <c r="L14" s="192">
        <v>92.04</v>
      </c>
      <c r="M14" s="192">
        <v>84.37</v>
      </c>
      <c r="N14" s="193">
        <v>81.58</v>
      </c>
      <c r="O14" s="192">
        <v>78.92</v>
      </c>
      <c r="P14" s="192">
        <v>60.02</v>
      </c>
      <c r="Q14" s="192">
        <v>49.04</v>
      </c>
      <c r="R14" s="192">
        <v>43.55</v>
      </c>
      <c r="S14" s="193">
        <v>40.47</v>
      </c>
      <c r="T14" s="192">
        <v>36.82</v>
      </c>
      <c r="U14" s="192">
        <v>34.83</v>
      </c>
      <c r="V14" s="192">
        <v>31.84</v>
      </c>
      <c r="W14" s="193">
        <v>32.340000000000003</v>
      </c>
      <c r="X14" s="180">
        <v>30.02</v>
      </c>
      <c r="Y14" s="180">
        <v>30.29</v>
      </c>
      <c r="Z14" s="180">
        <v>30.02</v>
      </c>
      <c r="AA14" s="180">
        <v>28.71</v>
      </c>
      <c r="AB14" s="180">
        <v>26.65</v>
      </c>
    </row>
    <row r="15" spans="1:28" x14ac:dyDescent="0.25">
      <c r="A15" s="194" t="s">
        <v>374</v>
      </c>
      <c r="B15" s="180">
        <v>225.78</v>
      </c>
      <c r="C15" s="180">
        <v>119.75</v>
      </c>
      <c r="D15" s="191">
        <v>111.58</v>
      </c>
      <c r="E15" s="192">
        <v>123.55</v>
      </c>
      <c r="F15" s="192">
        <v>114.36</v>
      </c>
      <c r="G15" s="192">
        <v>110.98</v>
      </c>
      <c r="H15" s="193">
        <v>126.53</v>
      </c>
      <c r="I15" s="192">
        <v>137.33000000000001</v>
      </c>
      <c r="J15" s="192">
        <v>149.22999999999999</v>
      </c>
      <c r="K15" s="192">
        <v>153.33000000000001</v>
      </c>
      <c r="L15" s="192">
        <v>156.51</v>
      </c>
      <c r="M15" s="192">
        <v>147.36000000000001</v>
      </c>
      <c r="N15" s="193">
        <v>112.03</v>
      </c>
      <c r="O15" s="192">
        <v>131.11000000000001</v>
      </c>
      <c r="P15" s="192">
        <v>139.18</v>
      </c>
      <c r="Q15" s="192">
        <v>93.13</v>
      </c>
      <c r="R15" s="192">
        <v>80.17</v>
      </c>
      <c r="S15" s="193">
        <v>69.349999999999994</v>
      </c>
      <c r="T15" s="192">
        <v>54.62</v>
      </c>
      <c r="U15" s="192">
        <v>50.64</v>
      </c>
      <c r="V15" s="192">
        <v>42.51</v>
      </c>
      <c r="W15" s="193">
        <v>55.12</v>
      </c>
      <c r="X15" s="180">
        <v>43.16</v>
      </c>
      <c r="Y15" s="180">
        <v>42.84</v>
      </c>
      <c r="Z15" s="180">
        <v>45.51</v>
      </c>
      <c r="AA15" s="180">
        <v>50.37</v>
      </c>
      <c r="AB15" s="180">
        <v>51.21</v>
      </c>
    </row>
    <row r="16" spans="1:28" x14ac:dyDescent="0.25">
      <c r="A16" s="194" t="s">
        <v>375</v>
      </c>
      <c r="B16" s="180">
        <v>63.36</v>
      </c>
      <c r="C16" s="180">
        <v>41.32</v>
      </c>
      <c r="D16" s="191">
        <v>31.56</v>
      </c>
      <c r="E16" s="192">
        <v>33.270000000000003</v>
      </c>
      <c r="F16" s="192">
        <v>33.82</v>
      </c>
      <c r="G16" s="192">
        <v>34.24</v>
      </c>
      <c r="H16" s="193">
        <v>35.65</v>
      </c>
      <c r="I16" s="192">
        <v>27.95</v>
      </c>
      <c r="J16" s="192">
        <v>29.2</v>
      </c>
      <c r="K16" s="192">
        <v>28.57</v>
      </c>
      <c r="L16" s="192">
        <v>27.52</v>
      </c>
      <c r="M16" s="192">
        <v>26.35</v>
      </c>
      <c r="N16" s="193">
        <v>26.29</v>
      </c>
      <c r="O16" s="192">
        <v>27.83</v>
      </c>
      <c r="P16" s="192">
        <v>25.19</v>
      </c>
      <c r="Q16" s="192">
        <v>24.38</v>
      </c>
      <c r="R16" s="192">
        <v>23.62</v>
      </c>
      <c r="S16" s="193">
        <v>22.84</v>
      </c>
      <c r="T16" s="192">
        <v>26.76</v>
      </c>
      <c r="U16" s="192">
        <v>26.2</v>
      </c>
      <c r="V16" s="192">
        <v>26.11</v>
      </c>
      <c r="W16" s="193">
        <v>26.44</v>
      </c>
      <c r="X16" s="180">
        <v>28.82</v>
      </c>
      <c r="Y16" s="180">
        <v>28.4</v>
      </c>
      <c r="Z16" s="180">
        <v>27.36</v>
      </c>
      <c r="AA16" s="180">
        <v>26.87</v>
      </c>
      <c r="AB16" s="180">
        <v>27.42</v>
      </c>
    </row>
    <row r="17" spans="1:28" x14ac:dyDescent="0.25">
      <c r="A17" s="194" t="s">
        <v>376</v>
      </c>
      <c r="B17" s="180">
        <v>33.229999999999997</v>
      </c>
      <c r="C17" s="180">
        <v>29.34</v>
      </c>
      <c r="D17" s="191">
        <v>22.94</v>
      </c>
      <c r="E17" s="192">
        <v>22.74</v>
      </c>
      <c r="F17" s="192">
        <v>22.48</v>
      </c>
      <c r="G17" s="192">
        <v>22.05</v>
      </c>
      <c r="H17" s="193">
        <v>22.69</v>
      </c>
      <c r="I17" s="192">
        <v>19.04</v>
      </c>
      <c r="J17" s="192">
        <v>18.239999999999998</v>
      </c>
      <c r="K17" s="192">
        <v>17.77</v>
      </c>
      <c r="L17" s="192">
        <v>17.07</v>
      </c>
      <c r="M17" s="192">
        <v>16.77</v>
      </c>
      <c r="N17" s="193">
        <v>16.36</v>
      </c>
      <c r="O17" s="192">
        <v>11.76</v>
      </c>
      <c r="P17" s="192">
        <v>10.98</v>
      </c>
      <c r="Q17" s="192">
        <v>10.93</v>
      </c>
      <c r="R17" s="192">
        <v>10.58</v>
      </c>
      <c r="S17" s="193">
        <v>9.9700000000000006</v>
      </c>
      <c r="T17" s="192">
        <v>11.55</v>
      </c>
      <c r="U17" s="192">
        <v>11.17</v>
      </c>
      <c r="V17" s="192">
        <v>10.79</v>
      </c>
      <c r="W17" s="193">
        <v>10.94</v>
      </c>
      <c r="X17" s="180">
        <v>11.48</v>
      </c>
      <c r="Y17" s="180">
        <v>11.37</v>
      </c>
      <c r="Z17" s="180">
        <v>11.29</v>
      </c>
      <c r="AA17" s="180">
        <v>11.3</v>
      </c>
      <c r="AB17" s="180">
        <v>11.3</v>
      </c>
    </row>
    <row r="18" spans="1:28" x14ac:dyDescent="0.25">
      <c r="A18" s="194" t="s">
        <v>377</v>
      </c>
      <c r="B18" s="180">
        <v>34.630000000000003</v>
      </c>
      <c r="C18" s="180">
        <v>23.87</v>
      </c>
      <c r="D18" s="191">
        <v>25.31</v>
      </c>
      <c r="E18" s="192">
        <v>29.95</v>
      </c>
      <c r="F18" s="192">
        <v>30.84</v>
      </c>
      <c r="G18" s="192">
        <v>27.21</v>
      </c>
      <c r="H18" s="193">
        <v>24.08</v>
      </c>
      <c r="I18" s="192">
        <v>21.28</v>
      </c>
      <c r="J18" s="192">
        <v>32.799999999999997</v>
      </c>
      <c r="K18" s="192">
        <v>32.270000000000003</v>
      </c>
      <c r="L18" s="192">
        <v>30.63</v>
      </c>
      <c r="M18" s="192">
        <v>32.42</v>
      </c>
      <c r="N18" s="193">
        <v>25.8</v>
      </c>
      <c r="O18" s="192">
        <v>29.13</v>
      </c>
      <c r="P18" s="192">
        <v>42.64</v>
      </c>
      <c r="Q18" s="192">
        <v>31.58</v>
      </c>
      <c r="R18" s="192">
        <v>28.73</v>
      </c>
      <c r="S18" s="193">
        <v>26.5</v>
      </c>
      <c r="T18" s="192">
        <v>29.29</v>
      </c>
      <c r="U18" s="192">
        <v>23.06</v>
      </c>
      <c r="V18" s="192">
        <v>18.93</v>
      </c>
      <c r="W18" s="193">
        <v>20.88</v>
      </c>
      <c r="X18" s="180">
        <v>29.12</v>
      </c>
      <c r="Y18" s="180">
        <v>23.04</v>
      </c>
      <c r="Z18" s="180">
        <v>22.96</v>
      </c>
      <c r="AA18" s="180">
        <v>24.55</v>
      </c>
      <c r="AB18" s="180">
        <v>24.43</v>
      </c>
    </row>
    <row r="19" spans="1:28" x14ac:dyDescent="0.25">
      <c r="A19" s="194" t="s">
        <v>332</v>
      </c>
      <c r="B19" s="180">
        <v>45.59</v>
      </c>
      <c r="C19" s="180">
        <v>40.880000000000003</v>
      </c>
      <c r="D19" s="191">
        <v>35.56</v>
      </c>
      <c r="E19" s="192">
        <v>35.130000000000003</v>
      </c>
      <c r="F19" s="192">
        <v>33.909999999999997</v>
      </c>
      <c r="G19" s="192">
        <v>32.75</v>
      </c>
      <c r="H19" s="193">
        <v>32.200000000000003</v>
      </c>
      <c r="I19" s="192">
        <v>26.18</v>
      </c>
      <c r="J19" s="192">
        <v>26.17</v>
      </c>
      <c r="K19" s="192">
        <v>25.79</v>
      </c>
      <c r="L19" s="192">
        <v>25.48</v>
      </c>
      <c r="M19" s="192">
        <v>24.79</v>
      </c>
      <c r="N19" s="193">
        <v>23.96</v>
      </c>
      <c r="O19" s="192">
        <v>15.69</v>
      </c>
      <c r="P19" s="192">
        <v>15.37</v>
      </c>
      <c r="Q19" s="192">
        <v>14.86</v>
      </c>
      <c r="R19" s="192">
        <v>14.45</v>
      </c>
      <c r="S19" s="193">
        <v>14</v>
      </c>
      <c r="T19" s="192">
        <v>15.35</v>
      </c>
      <c r="U19" s="192">
        <v>14.22</v>
      </c>
      <c r="V19" s="192">
        <v>13.91</v>
      </c>
      <c r="W19" s="193">
        <v>13.76</v>
      </c>
      <c r="X19" s="180">
        <v>17.55</v>
      </c>
      <c r="Y19" s="180">
        <v>17.170000000000002</v>
      </c>
      <c r="Z19" s="180">
        <v>16.649999999999999</v>
      </c>
      <c r="AA19" s="180">
        <v>16.170000000000002</v>
      </c>
      <c r="AB19" s="180">
        <v>15.78</v>
      </c>
    </row>
    <row r="20" spans="1:28" x14ac:dyDescent="0.25">
      <c r="A20" s="194" t="s">
        <v>378</v>
      </c>
      <c r="B20" s="180">
        <v>0.26</v>
      </c>
      <c r="C20" s="180">
        <v>0.23</v>
      </c>
      <c r="D20" s="191">
        <v>0.28000000000000003</v>
      </c>
      <c r="E20" s="192">
        <v>0.28999999999999998</v>
      </c>
      <c r="F20" s="192">
        <v>0.27</v>
      </c>
      <c r="G20" s="192">
        <v>0.26</v>
      </c>
      <c r="H20" s="193">
        <v>0.26</v>
      </c>
      <c r="I20" s="192">
        <v>0.12</v>
      </c>
      <c r="J20" s="192">
        <v>0.12</v>
      </c>
      <c r="K20" s="192">
        <v>0.12</v>
      </c>
      <c r="L20" s="192">
        <v>0.11</v>
      </c>
      <c r="M20" s="192">
        <v>0.1</v>
      </c>
      <c r="N20" s="193">
        <v>0.11</v>
      </c>
      <c r="O20" s="192">
        <v>0.14000000000000001</v>
      </c>
      <c r="P20" s="192">
        <v>0.14000000000000001</v>
      </c>
      <c r="Q20" s="192">
        <v>0.13</v>
      </c>
      <c r="R20" s="192">
        <v>0.12</v>
      </c>
      <c r="S20" s="193">
        <v>0.12</v>
      </c>
      <c r="T20" s="192">
        <v>0.24</v>
      </c>
      <c r="U20" s="192">
        <v>0.22</v>
      </c>
      <c r="V20" s="192">
        <v>0.22</v>
      </c>
      <c r="W20" s="193">
        <v>0.22</v>
      </c>
      <c r="X20" s="180">
        <v>0.31</v>
      </c>
      <c r="Y20" s="180">
        <v>0.31</v>
      </c>
      <c r="Z20" s="180">
        <v>0.31</v>
      </c>
      <c r="AA20" s="180">
        <v>0.32</v>
      </c>
      <c r="AB20" s="180">
        <v>0.3</v>
      </c>
    </row>
    <row r="21" spans="1:28" x14ac:dyDescent="0.25">
      <c r="A21" s="194" t="s">
        <v>379</v>
      </c>
      <c r="B21" s="180">
        <v>6.26</v>
      </c>
      <c r="C21" s="180">
        <v>0.11</v>
      </c>
      <c r="D21" s="191">
        <v>0.62</v>
      </c>
      <c r="E21" s="192">
        <v>3.48</v>
      </c>
      <c r="F21" s="192">
        <v>3.44</v>
      </c>
      <c r="G21" s="192">
        <v>1.7</v>
      </c>
      <c r="H21" s="193">
        <v>0.78</v>
      </c>
      <c r="I21" s="192">
        <v>0.28000000000000003</v>
      </c>
      <c r="J21" s="192">
        <v>0.12</v>
      </c>
      <c r="K21" s="192">
        <v>0.16</v>
      </c>
      <c r="L21" s="192">
        <v>0.23</v>
      </c>
      <c r="M21" s="192">
        <v>0.17</v>
      </c>
      <c r="N21" s="193">
        <v>0.28000000000000003</v>
      </c>
      <c r="O21" s="192">
        <v>0.43</v>
      </c>
      <c r="P21" s="192">
        <v>2.17</v>
      </c>
      <c r="Q21" s="192">
        <v>4.9400000000000004</v>
      </c>
      <c r="R21" s="192">
        <v>4.76</v>
      </c>
      <c r="S21" s="193">
        <v>3.12</v>
      </c>
      <c r="T21" s="192">
        <v>1.31</v>
      </c>
      <c r="U21" s="192">
        <v>0.82</v>
      </c>
      <c r="V21" s="192">
        <v>1.17</v>
      </c>
      <c r="W21" s="193">
        <v>2.6</v>
      </c>
      <c r="X21" s="180">
        <v>4.53</v>
      </c>
      <c r="Y21" s="180">
        <v>3.5</v>
      </c>
      <c r="Z21" s="180">
        <v>3.61</v>
      </c>
      <c r="AA21" s="180">
        <v>3.96</v>
      </c>
      <c r="AB21" s="180">
        <v>3.86</v>
      </c>
    </row>
    <row r="22" spans="1:28" x14ac:dyDescent="0.25">
      <c r="A22" s="194" t="s">
        <v>380</v>
      </c>
      <c r="B22" s="180">
        <v>519.16</v>
      </c>
      <c r="C22" s="180">
        <v>353.33</v>
      </c>
      <c r="D22" s="191">
        <v>319.44</v>
      </c>
      <c r="E22" s="192">
        <v>339.39</v>
      </c>
      <c r="F22" s="192">
        <v>332.73</v>
      </c>
      <c r="G22" s="192">
        <v>326.26</v>
      </c>
      <c r="H22" s="193">
        <v>340.55</v>
      </c>
      <c r="I22" s="192">
        <v>333.8</v>
      </c>
      <c r="J22" s="192">
        <v>356.92</v>
      </c>
      <c r="K22" s="192">
        <v>355.6</v>
      </c>
      <c r="L22" s="192">
        <v>349.59</v>
      </c>
      <c r="M22" s="192">
        <v>332.33</v>
      </c>
      <c r="N22" s="193">
        <v>286.41000000000003</v>
      </c>
      <c r="O22" s="192">
        <v>295.01</v>
      </c>
      <c r="P22" s="192">
        <v>295.69</v>
      </c>
      <c r="Q22" s="192">
        <v>228.99</v>
      </c>
      <c r="R22" s="192">
        <v>205.98</v>
      </c>
      <c r="S22" s="193">
        <v>186.37</v>
      </c>
      <c r="T22" s="192">
        <v>175.94</v>
      </c>
      <c r="U22" s="192">
        <v>161.16</v>
      </c>
      <c r="V22" s="192">
        <v>145.47999999999999</v>
      </c>
      <c r="W22" s="193">
        <v>162.30000000000001</v>
      </c>
      <c r="X22" s="180">
        <v>164.99</v>
      </c>
      <c r="Y22" s="180">
        <v>156.91999999999999</v>
      </c>
      <c r="Z22" s="180">
        <v>157.71</v>
      </c>
      <c r="AA22" s="180">
        <v>162.25</v>
      </c>
      <c r="AB22" s="180">
        <v>160.94999999999999</v>
      </c>
    </row>
    <row r="23" spans="1:28" x14ac:dyDescent="0.25">
      <c r="A23" s="190" t="s">
        <v>381</v>
      </c>
      <c r="B23" s="180"/>
      <c r="C23" s="180"/>
      <c r="D23" s="191"/>
      <c r="E23" s="192"/>
      <c r="F23" s="192"/>
      <c r="G23" s="192"/>
      <c r="H23" s="193"/>
      <c r="I23" s="192"/>
      <c r="J23" s="192"/>
      <c r="K23" s="192"/>
      <c r="L23" s="192"/>
      <c r="M23" s="192"/>
      <c r="N23" s="193"/>
      <c r="O23" s="192"/>
      <c r="P23" s="192"/>
      <c r="Q23" s="192"/>
      <c r="R23" s="192"/>
      <c r="S23" s="193"/>
      <c r="T23" s="192"/>
      <c r="U23" s="192"/>
      <c r="V23" s="192"/>
      <c r="W23" s="193"/>
      <c r="X23" s="180"/>
      <c r="Y23" s="180"/>
      <c r="Z23" s="180"/>
      <c r="AA23" s="180"/>
      <c r="AB23" s="180"/>
    </row>
    <row r="24" spans="1:28" x14ac:dyDescent="0.25">
      <c r="A24" s="194" t="s">
        <v>334</v>
      </c>
      <c r="B24" s="180">
        <v>4.16</v>
      </c>
      <c r="C24" s="180">
        <v>3.87</v>
      </c>
      <c r="D24" s="191">
        <v>5.33</v>
      </c>
      <c r="E24" s="192">
        <v>5.25</v>
      </c>
      <c r="F24" s="192">
        <v>4.8499999999999996</v>
      </c>
      <c r="G24" s="192">
        <v>4.58</v>
      </c>
      <c r="H24" s="193">
        <v>4.49</v>
      </c>
      <c r="I24" s="192">
        <v>3.28</v>
      </c>
      <c r="J24" s="192">
        <v>3.16</v>
      </c>
      <c r="K24" s="192">
        <v>3.12</v>
      </c>
      <c r="L24" s="192">
        <v>3.02</v>
      </c>
      <c r="M24" s="192">
        <v>2.92</v>
      </c>
      <c r="N24" s="193">
        <v>2.96</v>
      </c>
      <c r="O24" s="192">
        <v>2.41</v>
      </c>
      <c r="P24" s="192">
        <v>2.37</v>
      </c>
      <c r="Q24" s="192">
        <v>2.2599999999999998</v>
      </c>
      <c r="R24" s="192">
        <v>2.19</v>
      </c>
      <c r="S24" s="193">
        <v>2.08</v>
      </c>
      <c r="T24" s="192">
        <v>3.2</v>
      </c>
      <c r="U24" s="192">
        <v>3.14</v>
      </c>
      <c r="V24" s="192">
        <v>3.06</v>
      </c>
      <c r="W24" s="193">
        <v>2.92</v>
      </c>
      <c r="X24" s="180">
        <v>3.36</v>
      </c>
      <c r="Y24" s="180">
        <v>3.28</v>
      </c>
      <c r="Z24" s="180">
        <v>3.19</v>
      </c>
      <c r="AA24" s="180">
        <v>3.07</v>
      </c>
      <c r="AB24" s="180">
        <v>2.83</v>
      </c>
    </row>
    <row r="25" spans="1:28" x14ac:dyDescent="0.25">
      <c r="A25" s="194" t="s">
        <v>382</v>
      </c>
      <c r="B25" s="180">
        <v>28.47</v>
      </c>
      <c r="C25" s="180">
        <v>26.44</v>
      </c>
      <c r="D25" s="191">
        <v>31.01</v>
      </c>
      <c r="E25" s="192">
        <v>29.68</v>
      </c>
      <c r="F25" s="192">
        <v>28.12</v>
      </c>
      <c r="G25" s="192">
        <v>26.4</v>
      </c>
      <c r="H25" s="193">
        <v>25.76</v>
      </c>
      <c r="I25" s="192">
        <v>25.63</v>
      </c>
      <c r="J25" s="192">
        <v>24.75</v>
      </c>
      <c r="K25" s="192">
        <v>24.4</v>
      </c>
      <c r="L25" s="192">
        <v>23.65</v>
      </c>
      <c r="M25" s="192">
        <v>22.77</v>
      </c>
      <c r="N25" s="193">
        <v>22.54</v>
      </c>
      <c r="O25" s="192">
        <v>25.67</v>
      </c>
      <c r="P25" s="192">
        <v>25.12</v>
      </c>
      <c r="Q25" s="192">
        <v>24.34</v>
      </c>
      <c r="R25" s="192">
        <v>23.56</v>
      </c>
      <c r="S25" s="193">
        <v>22.02</v>
      </c>
      <c r="T25" s="192">
        <v>26.98</v>
      </c>
      <c r="U25" s="192">
        <v>26.53</v>
      </c>
      <c r="V25" s="192">
        <v>25.74</v>
      </c>
      <c r="W25" s="193">
        <v>24.96</v>
      </c>
      <c r="X25" s="180">
        <v>32.21</v>
      </c>
      <c r="Y25" s="180">
        <v>31.43</v>
      </c>
      <c r="Z25" s="180">
        <v>30.63</v>
      </c>
      <c r="AA25" s="180">
        <v>29.89</v>
      </c>
      <c r="AB25" s="180">
        <v>28.99</v>
      </c>
    </row>
    <row r="26" spans="1:28" x14ac:dyDescent="0.25">
      <c r="A26" s="194" t="s">
        <v>383</v>
      </c>
      <c r="B26" s="180">
        <v>153.63999999999999</v>
      </c>
      <c r="C26" s="180">
        <v>146.53</v>
      </c>
      <c r="D26" s="191">
        <v>127.8</v>
      </c>
      <c r="E26" s="192">
        <v>126.58</v>
      </c>
      <c r="F26" s="192">
        <v>127.78</v>
      </c>
      <c r="G26" s="192">
        <v>120.3</v>
      </c>
      <c r="H26" s="193">
        <v>117.96</v>
      </c>
      <c r="I26" s="192">
        <v>102.63</v>
      </c>
      <c r="J26" s="192">
        <v>100.15</v>
      </c>
      <c r="K26" s="192">
        <v>96.86</v>
      </c>
      <c r="L26" s="192">
        <v>94.05</v>
      </c>
      <c r="M26" s="192">
        <v>89.59</v>
      </c>
      <c r="N26" s="193">
        <v>84.4</v>
      </c>
      <c r="O26" s="192">
        <v>81.12</v>
      </c>
      <c r="P26" s="192">
        <v>76.36</v>
      </c>
      <c r="Q26" s="192">
        <v>69.77</v>
      </c>
      <c r="R26" s="192">
        <v>66.709999999999994</v>
      </c>
      <c r="S26" s="193">
        <v>64.02</v>
      </c>
      <c r="T26" s="192">
        <v>61.25</v>
      </c>
      <c r="U26" s="192">
        <v>56.67</v>
      </c>
      <c r="V26" s="192">
        <v>55.26</v>
      </c>
      <c r="W26" s="193">
        <v>54.69</v>
      </c>
      <c r="X26" s="180">
        <v>70.16</v>
      </c>
      <c r="Y26" s="180">
        <v>68.489999999999995</v>
      </c>
      <c r="Z26" s="180">
        <v>66.459999999999994</v>
      </c>
      <c r="AA26" s="180">
        <v>64.5</v>
      </c>
      <c r="AB26" s="180">
        <v>63.02</v>
      </c>
    </row>
    <row r="27" spans="1:28" x14ac:dyDescent="0.25">
      <c r="A27" s="194" t="s">
        <v>384</v>
      </c>
      <c r="B27" s="180">
        <v>179.52</v>
      </c>
      <c r="C27" s="180">
        <v>166.45</v>
      </c>
      <c r="D27" s="191">
        <v>161.86000000000001</v>
      </c>
      <c r="E27" s="192">
        <v>159.4</v>
      </c>
      <c r="F27" s="192">
        <v>160.72999999999999</v>
      </c>
      <c r="G27" s="192">
        <v>158.72999999999999</v>
      </c>
      <c r="H27" s="193">
        <v>160.41999999999999</v>
      </c>
      <c r="I27" s="192">
        <v>179.15</v>
      </c>
      <c r="J27" s="192">
        <v>175.6</v>
      </c>
      <c r="K27" s="192">
        <v>167.74</v>
      </c>
      <c r="L27" s="192">
        <v>154.94</v>
      </c>
      <c r="M27" s="192">
        <v>138.19999999999999</v>
      </c>
      <c r="N27" s="193">
        <v>127.33</v>
      </c>
      <c r="O27" s="192">
        <v>123.87</v>
      </c>
      <c r="P27" s="192">
        <v>107.37</v>
      </c>
      <c r="Q27" s="192">
        <v>97.21</v>
      </c>
      <c r="R27" s="192">
        <v>90.84</v>
      </c>
      <c r="S27" s="193">
        <v>93.27</v>
      </c>
      <c r="T27" s="192">
        <v>92.14</v>
      </c>
      <c r="U27" s="192">
        <v>89.2</v>
      </c>
      <c r="V27" s="192">
        <v>87.44</v>
      </c>
      <c r="W27" s="193">
        <v>86.5</v>
      </c>
      <c r="X27" s="180">
        <v>89.36</v>
      </c>
      <c r="Y27" s="180">
        <v>86.77</v>
      </c>
      <c r="Z27" s="180">
        <v>86.35</v>
      </c>
      <c r="AA27" s="180">
        <v>84.81</v>
      </c>
      <c r="AB27" s="180">
        <v>80.790000000000006</v>
      </c>
    </row>
    <row r="28" spans="1:28" x14ac:dyDescent="0.25">
      <c r="A28" s="194" t="s">
        <v>385</v>
      </c>
      <c r="B28" s="180">
        <v>17.04</v>
      </c>
      <c r="C28" s="180">
        <v>16.309999999999999</v>
      </c>
      <c r="D28" s="191">
        <v>13.22</v>
      </c>
      <c r="E28" s="192">
        <v>12.67</v>
      </c>
      <c r="F28" s="192">
        <v>12.22</v>
      </c>
      <c r="G28" s="192">
        <v>12.02</v>
      </c>
      <c r="H28" s="193">
        <v>11.56</v>
      </c>
      <c r="I28" s="192">
        <v>11.01</v>
      </c>
      <c r="J28" s="192">
        <v>9.34</v>
      </c>
      <c r="K28" s="192">
        <v>9.19</v>
      </c>
      <c r="L28" s="192">
        <v>9</v>
      </c>
      <c r="M28" s="192">
        <v>8.92</v>
      </c>
      <c r="N28" s="193">
        <v>8.4600000000000009</v>
      </c>
      <c r="O28" s="192">
        <v>8.1300000000000008</v>
      </c>
      <c r="P28" s="192">
        <v>8.2899999999999991</v>
      </c>
      <c r="Q28" s="192">
        <v>7.52</v>
      </c>
      <c r="R28" s="192">
        <v>7.01</v>
      </c>
      <c r="S28" s="193">
        <v>6.51</v>
      </c>
      <c r="T28" s="192">
        <v>5.58</v>
      </c>
      <c r="U28" s="192">
        <v>5.54</v>
      </c>
      <c r="V28" s="192">
        <v>5.42</v>
      </c>
      <c r="W28" s="193">
        <v>5.49</v>
      </c>
      <c r="X28" s="180">
        <v>7.13</v>
      </c>
      <c r="Y28" s="180">
        <v>6.96</v>
      </c>
      <c r="Z28" s="180">
        <v>7.05</v>
      </c>
      <c r="AA28" s="180">
        <v>7</v>
      </c>
      <c r="AB28" s="180">
        <v>6.98</v>
      </c>
    </row>
    <row r="29" spans="1:28" x14ac:dyDescent="0.25">
      <c r="A29" s="194" t="s">
        <v>386</v>
      </c>
      <c r="B29" s="180">
        <v>24.84</v>
      </c>
      <c r="C29" s="180">
        <v>22.26</v>
      </c>
      <c r="D29" s="191">
        <v>19.62</v>
      </c>
      <c r="E29" s="192">
        <v>19.260000000000002</v>
      </c>
      <c r="F29" s="192">
        <v>18.68</v>
      </c>
      <c r="G29" s="192">
        <v>17.989999999999998</v>
      </c>
      <c r="H29" s="193">
        <v>17.739999999999998</v>
      </c>
      <c r="I29" s="192">
        <v>19.829999999999998</v>
      </c>
      <c r="J29" s="192">
        <v>19.88</v>
      </c>
      <c r="K29" s="192">
        <v>19.54</v>
      </c>
      <c r="L29" s="192">
        <v>19.32</v>
      </c>
      <c r="M29" s="192">
        <v>18.73</v>
      </c>
      <c r="N29" s="193">
        <v>18.100000000000001</v>
      </c>
      <c r="O29" s="192">
        <v>14.49</v>
      </c>
      <c r="P29" s="192">
        <v>14.18</v>
      </c>
      <c r="Q29" s="192">
        <v>13.88</v>
      </c>
      <c r="R29" s="192">
        <v>13.45</v>
      </c>
      <c r="S29" s="193">
        <v>12.61</v>
      </c>
      <c r="T29" s="192">
        <v>12.41</v>
      </c>
      <c r="U29" s="192">
        <v>12.17</v>
      </c>
      <c r="V29" s="192">
        <v>11.91</v>
      </c>
      <c r="W29" s="193">
        <v>11.67</v>
      </c>
      <c r="X29" s="180">
        <v>11.11</v>
      </c>
      <c r="Y29" s="180">
        <v>10.88</v>
      </c>
      <c r="Z29" s="180">
        <v>11.47</v>
      </c>
      <c r="AA29" s="180">
        <v>12.21</v>
      </c>
      <c r="AB29" s="180">
        <v>10.38</v>
      </c>
    </row>
    <row r="30" spans="1:28" x14ac:dyDescent="0.25">
      <c r="A30" s="194" t="s">
        <v>387</v>
      </c>
      <c r="B30" s="180">
        <v>407.67</v>
      </c>
      <c r="C30" s="180">
        <v>381.86</v>
      </c>
      <c r="D30" s="191">
        <v>358.84</v>
      </c>
      <c r="E30" s="192">
        <v>352.84</v>
      </c>
      <c r="F30" s="192">
        <v>352.38</v>
      </c>
      <c r="G30" s="192">
        <v>340.02</v>
      </c>
      <c r="H30" s="193">
        <v>337.93</v>
      </c>
      <c r="I30" s="192">
        <v>341.53</v>
      </c>
      <c r="J30" s="192">
        <v>332.88</v>
      </c>
      <c r="K30" s="192">
        <v>320.85000000000002</v>
      </c>
      <c r="L30" s="192">
        <v>303.98</v>
      </c>
      <c r="M30" s="192">
        <v>281.13</v>
      </c>
      <c r="N30" s="193">
        <v>263.79000000000002</v>
      </c>
      <c r="O30" s="192">
        <v>255.69</v>
      </c>
      <c r="P30" s="192">
        <v>233.69</v>
      </c>
      <c r="Q30" s="192">
        <v>214.98</v>
      </c>
      <c r="R30" s="192">
        <v>203.76</v>
      </c>
      <c r="S30" s="193">
        <v>200.51</v>
      </c>
      <c r="T30" s="192">
        <v>201.56</v>
      </c>
      <c r="U30" s="192">
        <v>193.25</v>
      </c>
      <c r="V30" s="192">
        <v>188.83</v>
      </c>
      <c r="W30" s="193">
        <v>186.23</v>
      </c>
      <c r="X30" s="180">
        <v>213.33</v>
      </c>
      <c r="Y30" s="180">
        <v>207.81</v>
      </c>
      <c r="Z30" s="180">
        <v>205.15</v>
      </c>
      <c r="AA30" s="180">
        <v>201.48</v>
      </c>
      <c r="AB30" s="180">
        <v>192.99</v>
      </c>
    </row>
    <row r="31" spans="1:28" x14ac:dyDescent="0.25">
      <c r="A31" s="190" t="s">
        <v>388</v>
      </c>
      <c r="B31" s="180"/>
      <c r="C31" s="180"/>
      <c r="D31" s="191"/>
      <c r="E31" s="192"/>
      <c r="F31" s="192"/>
      <c r="G31" s="192"/>
      <c r="H31" s="193"/>
      <c r="I31" s="192"/>
      <c r="J31" s="192"/>
      <c r="K31" s="192"/>
      <c r="L31" s="192"/>
      <c r="M31" s="192"/>
      <c r="N31" s="193"/>
      <c r="O31" s="192"/>
      <c r="P31" s="192"/>
      <c r="Q31" s="192"/>
      <c r="R31" s="192"/>
      <c r="S31" s="193"/>
      <c r="T31" s="192"/>
      <c r="U31" s="192"/>
      <c r="V31" s="192"/>
      <c r="W31" s="193"/>
      <c r="X31" s="180"/>
      <c r="Y31" s="180"/>
      <c r="Z31" s="180"/>
      <c r="AA31" s="180"/>
      <c r="AB31" s="180"/>
    </row>
    <row r="32" spans="1:28" x14ac:dyDescent="0.25">
      <c r="A32" s="194" t="s">
        <v>389</v>
      </c>
      <c r="B32" s="180">
        <v>926.82</v>
      </c>
      <c r="C32" s="180">
        <v>735.19</v>
      </c>
      <c r="D32" s="191">
        <v>678.28</v>
      </c>
      <c r="E32" s="192">
        <v>692.23</v>
      </c>
      <c r="F32" s="192">
        <v>685.11</v>
      </c>
      <c r="G32" s="192">
        <v>666.28</v>
      </c>
      <c r="H32" s="193">
        <v>678.48</v>
      </c>
      <c r="I32" s="192">
        <v>675.33</v>
      </c>
      <c r="J32" s="192">
        <v>689.8</v>
      </c>
      <c r="K32" s="192">
        <v>676.45</v>
      </c>
      <c r="L32" s="192">
        <v>653.57000000000005</v>
      </c>
      <c r="M32" s="192">
        <v>613.46</v>
      </c>
      <c r="N32" s="193">
        <v>550.20000000000005</v>
      </c>
      <c r="O32" s="192">
        <v>550.70000000000005</v>
      </c>
      <c r="P32" s="192">
        <v>529.38</v>
      </c>
      <c r="Q32" s="192">
        <v>443.97</v>
      </c>
      <c r="R32" s="192">
        <v>409.74</v>
      </c>
      <c r="S32" s="193">
        <v>386.88</v>
      </c>
      <c r="T32" s="192">
        <v>377.5</v>
      </c>
      <c r="U32" s="192">
        <v>354.41</v>
      </c>
      <c r="V32" s="192">
        <v>334.31</v>
      </c>
      <c r="W32" s="193">
        <v>348.53</v>
      </c>
      <c r="X32" s="180">
        <v>378.32</v>
      </c>
      <c r="Y32" s="180">
        <v>364.73</v>
      </c>
      <c r="Z32" s="180">
        <v>362.86</v>
      </c>
      <c r="AA32" s="180">
        <v>363.73</v>
      </c>
      <c r="AB32" s="180">
        <v>353.94</v>
      </c>
    </row>
    <row r="33" spans="1:28" x14ac:dyDescent="0.25">
      <c r="A33" s="190" t="s">
        <v>390</v>
      </c>
      <c r="B33" s="180"/>
      <c r="C33" s="180"/>
      <c r="D33" s="191"/>
      <c r="E33" s="192"/>
      <c r="F33" s="192"/>
      <c r="G33" s="192"/>
      <c r="H33" s="193"/>
      <c r="I33" s="192"/>
      <c r="J33" s="192"/>
      <c r="K33" s="192"/>
      <c r="L33" s="192"/>
      <c r="M33" s="192"/>
      <c r="N33" s="193"/>
      <c r="O33" s="192"/>
      <c r="P33" s="192"/>
      <c r="Q33" s="192"/>
      <c r="R33" s="192"/>
      <c r="S33" s="193"/>
      <c r="T33" s="192"/>
      <c r="U33" s="192"/>
      <c r="V33" s="192"/>
      <c r="W33" s="193"/>
      <c r="X33" s="180"/>
      <c r="Y33" s="180"/>
      <c r="Z33" s="180"/>
      <c r="AA33" s="180"/>
      <c r="AB33" s="180"/>
    </row>
    <row r="34" spans="1:28" x14ac:dyDescent="0.25">
      <c r="A34" s="194" t="s">
        <v>391</v>
      </c>
      <c r="B34" s="180">
        <v>246.8</v>
      </c>
      <c r="C34" s="180">
        <v>209.37</v>
      </c>
      <c r="D34" s="191">
        <v>-33.57</v>
      </c>
      <c r="E34" s="192">
        <v>-27.29</v>
      </c>
      <c r="F34" s="192">
        <v>-57</v>
      </c>
      <c r="G34" s="192">
        <v>-66.25</v>
      </c>
      <c r="H34" s="193">
        <v>-74.56</v>
      </c>
      <c r="I34" s="192">
        <v>-62.73</v>
      </c>
      <c r="J34" s="192">
        <v>-86.62</v>
      </c>
      <c r="K34" s="192">
        <v>44.06</v>
      </c>
      <c r="L34" s="192">
        <v>148.97999999999999</v>
      </c>
      <c r="M34" s="192">
        <v>224.31</v>
      </c>
      <c r="N34" s="193">
        <v>139.19</v>
      </c>
      <c r="O34" s="192">
        <v>10.52</v>
      </c>
      <c r="P34" s="192">
        <v>99.98</v>
      </c>
      <c r="Q34" s="192">
        <v>24.97</v>
      </c>
      <c r="R34" s="192">
        <v>-57.87</v>
      </c>
      <c r="S34" s="193">
        <v>-126.45</v>
      </c>
      <c r="T34" s="192">
        <v>-15.15</v>
      </c>
      <c r="U34" s="192">
        <v>-34.79</v>
      </c>
      <c r="V34" s="192">
        <v>-21.49</v>
      </c>
      <c r="W34" s="193">
        <v>-81.61</v>
      </c>
      <c r="X34" s="180">
        <v>-131.65</v>
      </c>
      <c r="Y34" s="180">
        <v>-134.03</v>
      </c>
      <c r="Z34" s="180">
        <v>-99.98</v>
      </c>
      <c r="AA34" s="180">
        <v>-32.36</v>
      </c>
      <c r="AB34" s="180">
        <v>15.99</v>
      </c>
    </row>
    <row r="35" spans="1:28" x14ac:dyDescent="0.25">
      <c r="A35" s="194" t="s">
        <v>392</v>
      </c>
      <c r="B35" s="180">
        <v>654.46</v>
      </c>
      <c r="C35" s="180">
        <v>591.23</v>
      </c>
      <c r="D35" s="191">
        <v>325.27</v>
      </c>
      <c r="E35" s="192">
        <v>325.55</v>
      </c>
      <c r="F35" s="192">
        <v>295.38</v>
      </c>
      <c r="G35" s="192">
        <v>273.77</v>
      </c>
      <c r="H35" s="193">
        <v>263.37</v>
      </c>
      <c r="I35" s="192">
        <v>278.8</v>
      </c>
      <c r="J35" s="192">
        <v>246.26</v>
      </c>
      <c r="K35" s="192">
        <v>364.91</v>
      </c>
      <c r="L35" s="192">
        <v>452.96</v>
      </c>
      <c r="M35" s="192">
        <v>505.44</v>
      </c>
      <c r="N35" s="193">
        <v>402.98</v>
      </c>
      <c r="O35" s="192">
        <v>266.20999999999998</v>
      </c>
      <c r="P35" s="192">
        <v>333.67</v>
      </c>
      <c r="Q35" s="192">
        <v>239.95</v>
      </c>
      <c r="R35" s="192">
        <v>145.88999999999999</v>
      </c>
      <c r="S35" s="193">
        <v>74.06</v>
      </c>
      <c r="T35" s="192">
        <v>186.41</v>
      </c>
      <c r="U35" s="192">
        <v>158.46</v>
      </c>
      <c r="V35" s="192">
        <v>167.34</v>
      </c>
      <c r="W35" s="193">
        <v>104.62</v>
      </c>
      <c r="X35" s="180">
        <v>81.680000000000007</v>
      </c>
      <c r="Y35" s="180">
        <v>73.78</v>
      </c>
      <c r="Z35" s="180">
        <v>105.17</v>
      </c>
      <c r="AA35" s="180">
        <v>169.12</v>
      </c>
      <c r="AB35" s="180">
        <v>208.98</v>
      </c>
    </row>
    <row r="36" spans="1:28" x14ac:dyDescent="0.25">
      <c r="A36" s="190" t="s">
        <v>393</v>
      </c>
      <c r="B36" s="180"/>
      <c r="C36" s="180"/>
      <c r="D36" s="191"/>
      <c r="E36" s="192"/>
      <c r="F36" s="192"/>
      <c r="G36" s="192"/>
      <c r="H36" s="193"/>
      <c r="I36" s="192"/>
      <c r="J36" s="192"/>
      <c r="K36" s="192"/>
      <c r="L36" s="192"/>
      <c r="M36" s="192"/>
      <c r="N36" s="193"/>
      <c r="O36" s="192"/>
      <c r="P36" s="192"/>
      <c r="Q36" s="192"/>
      <c r="R36" s="192"/>
      <c r="S36" s="193"/>
      <c r="T36" s="192"/>
      <c r="U36" s="192"/>
      <c r="V36" s="192"/>
      <c r="W36" s="193"/>
      <c r="X36" s="180"/>
      <c r="Y36" s="180"/>
      <c r="Z36" s="180"/>
      <c r="AA36" s="180"/>
      <c r="AB36" s="180"/>
    </row>
    <row r="37" spans="1:28" x14ac:dyDescent="0.25">
      <c r="A37" s="195" t="s">
        <v>394</v>
      </c>
      <c r="B37" s="196">
        <v>180</v>
      </c>
      <c r="C37" s="196">
        <v>186</v>
      </c>
      <c r="D37" s="197">
        <v>178</v>
      </c>
      <c r="E37" s="198">
        <v>173</v>
      </c>
      <c r="F37" s="198">
        <v>183</v>
      </c>
      <c r="G37" s="198">
        <v>184</v>
      </c>
      <c r="H37" s="199">
        <v>183</v>
      </c>
      <c r="I37" s="198">
        <v>167</v>
      </c>
      <c r="J37" s="198">
        <v>170</v>
      </c>
      <c r="K37" s="198">
        <v>156</v>
      </c>
      <c r="L37" s="198">
        <v>118</v>
      </c>
      <c r="M37" s="198">
        <v>146</v>
      </c>
      <c r="N37" s="199">
        <v>159</v>
      </c>
      <c r="O37" s="198">
        <v>156</v>
      </c>
      <c r="P37" s="198">
        <v>144</v>
      </c>
      <c r="Q37" s="198">
        <v>143</v>
      </c>
      <c r="R37" s="198">
        <v>138</v>
      </c>
      <c r="S37" s="199">
        <v>149</v>
      </c>
      <c r="T37" s="198">
        <v>169</v>
      </c>
      <c r="U37" s="198">
        <v>149</v>
      </c>
      <c r="V37" s="198">
        <v>134</v>
      </c>
      <c r="W37" s="199">
        <v>144</v>
      </c>
      <c r="X37" s="196">
        <v>138</v>
      </c>
      <c r="Y37" s="196">
        <v>135</v>
      </c>
      <c r="Z37" s="196">
        <v>136</v>
      </c>
      <c r="AA37" s="196">
        <v>130</v>
      </c>
      <c r="AB37" s="196">
        <v>130</v>
      </c>
    </row>
    <row r="38" spans="1:28" x14ac:dyDescent="0.25">
      <c r="A38" s="194" t="s">
        <v>395</v>
      </c>
      <c r="B38" s="180">
        <v>6.49</v>
      </c>
      <c r="C38" s="180">
        <v>5.07</v>
      </c>
      <c r="D38" s="191">
        <v>3.61</v>
      </c>
      <c r="E38" s="192">
        <v>3.83</v>
      </c>
      <c r="F38" s="192">
        <v>3.42</v>
      </c>
      <c r="G38" s="192">
        <v>3.25</v>
      </c>
      <c r="H38" s="193">
        <v>3.29</v>
      </c>
      <c r="I38" s="192">
        <v>3.66</v>
      </c>
      <c r="J38" s="192">
        <v>3.54</v>
      </c>
      <c r="K38" s="192">
        <v>4.6100000000000003</v>
      </c>
      <c r="L38" s="192">
        <v>6.79</v>
      </c>
      <c r="M38" s="192">
        <v>5.73</v>
      </c>
      <c r="N38" s="193">
        <v>4.33</v>
      </c>
      <c r="O38" s="192">
        <v>3.59</v>
      </c>
      <c r="P38" s="192">
        <v>4.3600000000000003</v>
      </c>
      <c r="Q38" s="192">
        <v>3.27</v>
      </c>
      <c r="R38" s="192">
        <v>2.54</v>
      </c>
      <c r="S38" s="193">
        <v>1.74</v>
      </c>
      <c r="T38" s="192">
        <v>2.13</v>
      </c>
      <c r="U38" s="192">
        <v>2.13</v>
      </c>
      <c r="V38" s="192">
        <v>2.3199999999999998</v>
      </c>
      <c r="W38" s="193">
        <v>1.84</v>
      </c>
      <c r="X38" s="180">
        <v>1.77</v>
      </c>
      <c r="Y38" s="180">
        <v>1.69</v>
      </c>
      <c r="Z38" s="180">
        <v>1.91</v>
      </c>
      <c r="AA38" s="180">
        <v>2.52</v>
      </c>
      <c r="AB38" s="180">
        <v>2.82</v>
      </c>
    </row>
    <row r="39" spans="1:28" x14ac:dyDescent="0.25">
      <c r="A39" s="195" t="s">
        <v>396</v>
      </c>
      <c r="B39" s="196">
        <v>296</v>
      </c>
      <c r="C39" s="196">
        <v>296</v>
      </c>
      <c r="D39" s="197">
        <v>278</v>
      </c>
      <c r="E39" s="198">
        <v>278</v>
      </c>
      <c r="F39" s="198">
        <v>278</v>
      </c>
      <c r="G39" s="198">
        <v>278</v>
      </c>
      <c r="H39" s="199">
        <v>278</v>
      </c>
      <c r="I39" s="198">
        <v>280</v>
      </c>
      <c r="J39" s="198">
        <v>280</v>
      </c>
      <c r="K39" s="198">
        <v>280</v>
      </c>
      <c r="L39" s="198">
        <v>280</v>
      </c>
      <c r="M39" s="198">
        <v>280</v>
      </c>
      <c r="N39" s="199">
        <v>280</v>
      </c>
      <c r="O39" s="198">
        <v>250</v>
      </c>
      <c r="P39" s="198">
        <v>250</v>
      </c>
      <c r="Q39" s="198">
        <v>250</v>
      </c>
      <c r="R39" s="198">
        <v>250</v>
      </c>
      <c r="S39" s="199">
        <v>250</v>
      </c>
      <c r="T39" s="198">
        <v>236</v>
      </c>
      <c r="U39" s="198">
        <v>236</v>
      </c>
      <c r="V39" s="198">
        <v>236</v>
      </c>
      <c r="W39" s="199">
        <v>236</v>
      </c>
      <c r="X39" s="196">
        <v>189</v>
      </c>
      <c r="Y39" s="196">
        <v>189</v>
      </c>
      <c r="Z39" s="196">
        <v>189</v>
      </c>
      <c r="AA39" s="196">
        <v>189</v>
      </c>
      <c r="AB39" s="196">
        <v>189</v>
      </c>
    </row>
    <row r="40" spans="1:28" x14ac:dyDescent="0.25">
      <c r="A40" s="190" t="s">
        <v>397</v>
      </c>
      <c r="B40" s="180"/>
      <c r="C40" s="180"/>
      <c r="D40" s="191"/>
      <c r="E40" s="192"/>
      <c r="F40" s="192"/>
      <c r="G40" s="192"/>
      <c r="H40" s="193"/>
      <c r="I40" s="192"/>
      <c r="J40" s="192"/>
      <c r="K40" s="192"/>
      <c r="L40" s="192"/>
      <c r="M40" s="192"/>
      <c r="N40" s="193"/>
      <c r="O40" s="192"/>
      <c r="P40" s="192"/>
      <c r="Q40" s="192"/>
      <c r="R40" s="192"/>
      <c r="S40" s="193"/>
      <c r="T40" s="192"/>
      <c r="U40" s="192"/>
      <c r="V40" s="192"/>
      <c r="W40" s="193"/>
      <c r="X40" s="180"/>
      <c r="Y40" s="180"/>
      <c r="Z40" s="180"/>
      <c r="AA40" s="180"/>
      <c r="AB40" s="180"/>
    </row>
    <row r="41" spans="1:28" x14ac:dyDescent="0.25">
      <c r="A41" s="195" t="s">
        <v>398</v>
      </c>
      <c r="B41" s="196">
        <v>90</v>
      </c>
      <c r="C41" s="196">
        <v>90</v>
      </c>
      <c r="D41" s="197">
        <v>88</v>
      </c>
      <c r="E41" s="198">
        <v>88</v>
      </c>
      <c r="F41" s="198">
        <v>89</v>
      </c>
      <c r="G41" s="198">
        <v>89</v>
      </c>
      <c r="H41" s="199">
        <v>89</v>
      </c>
      <c r="I41" s="198">
        <v>89</v>
      </c>
      <c r="J41" s="198">
        <v>89</v>
      </c>
      <c r="K41" s="198">
        <v>89</v>
      </c>
      <c r="L41" s="198">
        <v>89</v>
      </c>
      <c r="M41" s="198">
        <v>89</v>
      </c>
      <c r="N41" s="199">
        <v>89</v>
      </c>
      <c r="O41" s="198">
        <v>88</v>
      </c>
      <c r="P41" s="198">
        <v>88</v>
      </c>
      <c r="Q41" s="198">
        <v>88</v>
      </c>
      <c r="R41" s="198">
        <v>88</v>
      </c>
      <c r="S41" s="199">
        <v>88</v>
      </c>
      <c r="T41" s="198">
        <v>86</v>
      </c>
      <c r="U41" s="198">
        <v>86</v>
      </c>
      <c r="V41" s="198">
        <v>86</v>
      </c>
      <c r="W41" s="199">
        <v>86</v>
      </c>
      <c r="X41" s="196">
        <v>85</v>
      </c>
      <c r="Y41" s="196">
        <v>85</v>
      </c>
      <c r="Z41" s="196">
        <v>85</v>
      </c>
      <c r="AA41" s="196">
        <v>85</v>
      </c>
      <c r="AB41" s="196">
        <v>85</v>
      </c>
    </row>
    <row r="42" spans="1:28" x14ac:dyDescent="0.25">
      <c r="A42" s="195" t="s">
        <v>399</v>
      </c>
      <c r="B42" s="196">
        <v>10</v>
      </c>
      <c r="C42" s="196">
        <v>10</v>
      </c>
      <c r="D42" s="197">
        <v>12</v>
      </c>
      <c r="E42" s="198">
        <v>12</v>
      </c>
      <c r="F42" s="198">
        <v>11</v>
      </c>
      <c r="G42" s="198">
        <v>11</v>
      </c>
      <c r="H42" s="199">
        <v>11</v>
      </c>
      <c r="I42" s="198">
        <v>11</v>
      </c>
      <c r="J42" s="198">
        <v>11</v>
      </c>
      <c r="K42" s="198">
        <v>11</v>
      </c>
      <c r="L42" s="198">
        <v>11</v>
      </c>
      <c r="M42" s="198">
        <v>11</v>
      </c>
      <c r="N42" s="199">
        <v>11</v>
      </c>
      <c r="O42" s="198">
        <v>12</v>
      </c>
      <c r="P42" s="198">
        <v>12</v>
      </c>
      <c r="Q42" s="198">
        <v>12</v>
      </c>
      <c r="R42" s="198">
        <v>12</v>
      </c>
      <c r="S42" s="199">
        <v>12</v>
      </c>
      <c r="T42" s="198">
        <v>14</v>
      </c>
      <c r="U42" s="198">
        <v>14</v>
      </c>
      <c r="V42" s="198">
        <v>14</v>
      </c>
      <c r="W42" s="199">
        <v>14</v>
      </c>
      <c r="X42" s="196">
        <v>15</v>
      </c>
      <c r="Y42" s="196">
        <v>15</v>
      </c>
      <c r="Z42" s="196">
        <v>15</v>
      </c>
      <c r="AA42" s="196">
        <v>15</v>
      </c>
      <c r="AB42" s="196">
        <v>15</v>
      </c>
    </row>
    <row r="43" spans="1:28" x14ac:dyDescent="0.25">
      <c r="A43" s="19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row>
    <row r="45" spans="1:28" x14ac:dyDescent="0.25">
      <c r="A45" s="201" t="s">
        <v>400</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row>
    <row r="46" spans="1:28" x14ac:dyDescent="0.25">
      <c r="A46" s="190"/>
    </row>
    <row r="47" spans="1:28" x14ac:dyDescent="0.25">
      <c r="A47" s="190" t="s">
        <v>401</v>
      </c>
    </row>
    <row r="48" spans="1:28" x14ac:dyDescent="0.25">
      <c r="A48" s="190" t="s">
        <v>402</v>
      </c>
    </row>
    <row r="49" spans="1:1" x14ac:dyDescent="0.25">
      <c r="A49" s="200" t="s">
        <v>403</v>
      </c>
    </row>
    <row r="51" spans="1:1" x14ac:dyDescent="0.25">
      <c r="A51" t="s">
        <v>404</v>
      </c>
    </row>
  </sheetData>
  <mergeCells count="6">
    <mergeCell ref="X7:AB7"/>
    <mergeCell ref="B7:C7"/>
    <mergeCell ref="D7:H7"/>
    <mergeCell ref="I7:N7"/>
    <mergeCell ref="O7:S7"/>
    <mergeCell ref="T7:W7"/>
  </mergeCells>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DB47-F019-4817-91DD-92ED3DAEB203}">
  <dimension ref="B1:L5"/>
  <sheetViews>
    <sheetView workbookViewId="0">
      <selection activeCell="B8" sqref="B8"/>
    </sheetView>
  </sheetViews>
  <sheetFormatPr defaultRowHeight="13.2" x14ac:dyDescent="0.25"/>
  <cols>
    <col min="2" max="2" width="14.5546875" customWidth="1"/>
    <col min="4" max="4" width="18.21875" customWidth="1"/>
    <col min="5" max="5" width="10.44140625" customWidth="1"/>
    <col min="6" max="6" width="10.33203125" customWidth="1"/>
    <col min="8" max="8" width="20.33203125" customWidth="1"/>
    <col min="9" max="9" width="14.33203125" customWidth="1"/>
    <col min="10" max="10" width="18.21875" customWidth="1"/>
    <col min="11" max="11" width="11.44140625" customWidth="1"/>
    <col min="12" max="12" width="11.77734375" customWidth="1"/>
  </cols>
  <sheetData>
    <row r="1" spans="2:12" ht="13.8" thickBot="1" x14ac:dyDescent="0.3"/>
    <row r="2" spans="2:12" x14ac:dyDescent="0.25">
      <c r="B2" s="28" t="s">
        <v>112</v>
      </c>
      <c r="C2" s="43" t="s">
        <v>61</v>
      </c>
      <c r="D2" s="43" t="s">
        <v>62</v>
      </c>
      <c r="E2" s="43" t="s">
        <v>75</v>
      </c>
      <c r="F2" s="43" t="s">
        <v>111</v>
      </c>
      <c r="H2" s="28" t="s">
        <v>1</v>
      </c>
      <c r="I2" s="43" t="s">
        <v>61</v>
      </c>
      <c r="J2" s="43" t="s">
        <v>62</v>
      </c>
      <c r="K2" s="43" t="s">
        <v>75</v>
      </c>
      <c r="L2" s="43" t="s">
        <v>111</v>
      </c>
    </row>
    <row r="3" spans="2:12" x14ac:dyDescent="0.25">
      <c r="B3" s="15" t="s">
        <v>57</v>
      </c>
      <c r="C3" s="48">
        <f>'beef data (2)'!D22</f>
        <v>193.92258374759155</v>
      </c>
      <c r="D3" s="48">
        <f>'Lact 2'!D22</f>
        <v>249.18577043436812</v>
      </c>
      <c r="E3" s="48">
        <f>'Pork 1-1'!D22</f>
        <v>39.322458618985571</v>
      </c>
      <c r="F3" s="48">
        <f>'Pork 2-1'!D22</f>
        <v>66.612881189998191</v>
      </c>
      <c r="H3" s="15" t="s">
        <v>57</v>
      </c>
      <c r="I3" s="48">
        <f>'beef data (2)'!E22</f>
        <v>70830.223713807805</v>
      </c>
      <c r="J3" s="48">
        <f>'Lact 2'!E22</f>
        <v>91015.102651152964</v>
      </c>
      <c r="K3" s="48">
        <f>'Pork 1-1'!E22</f>
        <v>14362.528010584479</v>
      </c>
      <c r="L3" s="48">
        <f>'Pork 2-1'!E22</f>
        <v>24330.354854646841</v>
      </c>
    </row>
    <row r="4" spans="2:12" x14ac:dyDescent="0.25">
      <c r="B4" s="15" t="s">
        <v>58</v>
      </c>
      <c r="C4" s="48">
        <f>'beef data (2)'!D23</f>
        <v>181.10556489760503</v>
      </c>
      <c r="D4" s="48">
        <f>'Lact 2'!D23</f>
        <v>232.87981787950986</v>
      </c>
      <c r="E4" s="48">
        <f>'Pork 1-1'!D23</f>
        <v>37.200218213642742</v>
      </c>
      <c r="F4" s="48">
        <f>'Pork 2-1'!D23</f>
        <v>62.343398712755295</v>
      </c>
      <c r="H4" s="15" t="s">
        <v>58</v>
      </c>
      <c r="I4" s="48">
        <f>'beef data (2)'!E23</f>
        <v>66148.807578850232</v>
      </c>
      <c r="J4" s="48">
        <f>'Lact 2'!E23</f>
        <v>85059.353480490972</v>
      </c>
      <c r="K4" s="48">
        <f>'Pork 1-1'!E23</f>
        <v>13587.379702533011</v>
      </c>
      <c r="L4" s="48">
        <f>'Pork 2-1'!E23</f>
        <v>22770.926379833872</v>
      </c>
    </row>
    <row r="5" spans="2:12" ht="13.8" thickBot="1" x14ac:dyDescent="0.3">
      <c r="B5" s="16" t="s">
        <v>59</v>
      </c>
      <c r="C5" s="48">
        <f>'beef data (2)'!D24</f>
        <v>185.47430596756413</v>
      </c>
      <c r="D5" s="48">
        <f>'Lact 2'!D24</f>
        <v>238.4377783885005</v>
      </c>
      <c r="E5" s="48">
        <f>'Pork 1-1'!D24</f>
        <v>37.923593822874814</v>
      </c>
      <c r="F5" s="48">
        <f>'Pork 2-1'!D24</f>
        <v>63.798671866685417</v>
      </c>
      <c r="H5" s="16" t="s">
        <v>59</v>
      </c>
      <c r="I5" s="48">
        <f>'beef data (2)'!E24</f>
        <v>67744.490254652803</v>
      </c>
      <c r="J5" s="48">
        <f>'Lact 2'!E24</f>
        <v>87089.398556399814</v>
      </c>
      <c r="K5" s="48">
        <f>'Pork 1-1'!E24</f>
        <v>13851.592643805026</v>
      </c>
      <c r="L5" s="48">
        <f>'Pork 2-1'!E24</f>
        <v>23302.464899306848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2</vt:i4>
      </vt:variant>
    </vt:vector>
  </HeadingPairs>
  <TitlesOfParts>
    <vt:vector size="12" baseType="lpstr">
      <vt:lpstr>combosheet</vt:lpstr>
      <vt:lpstr>beef data (2)</vt:lpstr>
      <vt:lpstr>Lact 2</vt:lpstr>
      <vt:lpstr>Pork 1-1</vt:lpstr>
      <vt:lpstr>Pork 2-1</vt:lpstr>
      <vt:lpstr>COP Table</vt:lpstr>
      <vt:lpstr>OH COP Table</vt:lpstr>
      <vt:lpstr>MN COP Table</vt:lpstr>
      <vt:lpstr>USDA COP Table</vt:lpstr>
      <vt:lpstr>Feed Tables</vt:lpstr>
      <vt:lpstr>cost per 100</vt:lpstr>
      <vt:lpstr>peryear100head</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Holste</dc:creator>
  <cp:lastModifiedBy>Faculty User</cp:lastModifiedBy>
  <cp:lastPrinted>2004-12-17T15:33:04Z</cp:lastPrinted>
  <dcterms:created xsi:type="dcterms:W3CDTF">2004-05-12T18:29:30Z</dcterms:created>
  <dcterms:modified xsi:type="dcterms:W3CDTF">2024-01-09T13:26:47Z</dcterms:modified>
</cp:coreProperties>
</file>