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LLEWI\Desktop\2017-18 Fall Forage Budgets with PDF\"/>
    </mc:Choice>
  </mc:AlternateContent>
  <bookViews>
    <workbookView xWindow="0" yWindow="0" windowWidth="19200" windowHeight="12225"/>
  </bookViews>
  <sheets>
    <sheet name="FesHay17" sheetId="1" r:id="rId1"/>
  </sheets>
  <externalReferences>
    <externalReference r:id="rId2"/>
  </externalReferences>
  <definedNames>
    <definedName name="\AUTOEXEC" localSheetId="0">FesHay17!$M$1</definedName>
    <definedName name="\AUTOEXEC">[1]FesEstab17!$M$1</definedName>
    <definedName name="\j">#REF!</definedName>
    <definedName name="\l" localSheetId="0">FesHay17!$M$18</definedName>
    <definedName name="\l">[1]FesEstab17!#REF!</definedName>
    <definedName name="\p" localSheetId="0">FesHay17!$M$3</definedName>
    <definedName name="\p">[1]FesEstab17!$M$3</definedName>
    <definedName name="BTABLE" localSheetId="0">FesHay17!$A$21:$G$57</definedName>
    <definedName name="BTABLE">[1]FesEstab17!$A$18:$G$48</definedName>
    <definedName name="BTABLE1" localSheetId="0">FesHay17!$A$21:$J$79</definedName>
    <definedName name="BTABLE1">[1]FesEstab17!$A$18:$J$72</definedName>
    <definedName name="BTABLEP">#REF!</definedName>
    <definedName name="F93_">#REF!</definedName>
    <definedName name="FOOT" localSheetId="0">FesHay17!$M$11:$M$16</definedName>
    <definedName name="FOOT">[1]FesEstab17!$M$10:$T$15</definedName>
    <definedName name="FOOT1" localSheetId="0">FesHay17!$M$22:$M$25</definedName>
    <definedName name="FOOT1">[1]FesEstab17!$M$49:$M$53</definedName>
    <definedName name="FUNGI">#REF!</definedName>
    <definedName name="HELP" localSheetId="0">FesHay17!$A$1:$G$20</definedName>
    <definedName name="HELP">[1]FesEstab17!$A$1:$G$17</definedName>
    <definedName name="HERB">#REF!</definedName>
    <definedName name="INPUT">#REF!</definedName>
    <definedName name="INSECT">#REF!</definedName>
    <definedName name="MACHLAB">FesHay17!$J$84:$K$85</definedName>
    <definedName name="MTABLE" localSheetId="0">FesHay17!$A$75:$G$135</definedName>
    <definedName name="MTABLE">[1]FesEstab17!$A$79:$G$119</definedName>
    <definedName name="MTABLEP">#REF!</definedName>
    <definedName name="NEMA">#REF!</definedName>
    <definedName name="_xlnm.Print_Area" localSheetId="0">FesHay17!$A$17:$G$136</definedName>
    <definedName name="REF" localSheetId="0">FesHay17!$M$41:$O$42</definedName>
    <definedName name="REF">[1]FesEstab17!$M$32:$R$36</definedName>
    <definedName name="rename">[1]FesEstab17!#REF!</definedName>
    <definedName name="STABLE">FesHay17!$A$99:$G$122</definedName>
    <definedName name="SYSTEM">#REF!</definedName>
    <definedName name="TRAC" localSheetId="0">FesHay17!$M$31:$M$38</definedName>
    <definedName name="TRAC">[1]FesEstab17!$M$16:$M$20</definedName>
    <definedName name="Z_364E1040_7D23_11D4_ABB6_00C04F137C40_.wvu.PrintArea" localSheetId="0" hidden="1">FesHay17!$A$17:$G$135</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7" i="1"/>
  <c r="F28" i="1"/>
  <c r="F29" i="1"/>
  <c r="F30" i="1"/>
  <c r="D31" i="1"/>
  <c r="F31" i="1" s="1"/>
  <c r="D32" i="1"/>
  <c r="F32" i="1"/>
  <c r="D33" i="1"/>
  <c r="F33" i="1" s="1"/>
  <c r="F34" i="1"/>
  <c r="F35" i="1"/>
  <c r="F37" i="1"/>
  <c r="E38" i="1"/>
  <c r="F38" i="1" s="1"/>
  <c r="D47" i="1"/>
  <c r="F47" i="1" s="1"/>
  <c r="C73" i="1"/>
  <c r="D80" i="1"/>
  <c r="D94" i="1" s="1"/>
  <c r="D82" i="1"/>
  <c r="J87" i="1" s="1"/>
  <c r="D83" i="1"/>
  <c r="D84" i="1"/>
  <c r="D85" i="1"/>
  <c r="J90" i="1" s="1"/>
  <c r="D87" i="1"/>
  <c r="K87" i="1"/>
  <c r="L87" i="1"/>
  <c r="M87" i="1"/>
  <c r="D88" i="1"/>
  <c r="J88" i="1"/>
  <c r="K88" i="1"/>
  <c r="L88" i="1"/>
  <c r="M88" i="1"/>
  <c r="D89" i="1"/>
  <c r="J89" i="1"/>
  <c r="K89" i="1"/>
  <c r="L89" i="1"/>
  <c r="M89" i="1"/>
  <c r="D90" i="1"/>
  <c r="J95" i="1" s="1"/>
  <c r="K90" i="1"/>
  <c r="L90" i="1"/>
  <c r="M90" i="1"/>
  <c r="J91" i="1"/>
  <c r="K91" i="1"/>
  <c r="L91" i="1"/>
  <c r="M91" i="1"/>
  <c r="J92" i="1"/>
  <c r="K92" i="1"/>
  <c r="L92" i="1"/>
  <c r="M92" i="1"/>
  <c r="J93" i="1"/>
  <c r="K93" i="1"/>
  <c r="L93" i="1"/>
  <c r="M93" i="1"/>
  <c r="E94" i="1"/>
  <c r="F94" i="1"/>
  <c r="G94" i="1"/>
  <c r="E46" i="1" s="1"/>
  <c r="F46" i="1" s="1"/>
  <c r="J94" i="1"/>
  <c r="K94" i="1"/>
  <c r="L94" i="1"/>
  <c r="M94" i="1"/>
  <c r="K95" i="1"/>
  <c r="L95" i="1"/>
  <c r="M95" i="1"/>
  <c r="J96" i="1"/>
  <c r="K96" i="1"/>
  <c r="L96" i="1"/>
  <c r="M96" i="1"/>
  <c r="D108" i="1"/>
  <c r="E108" i="1" s="1"/>
  <c r="A116" i="1"/>
  <c r="A114" i="1" s="1"/>
  <c r="A118" i="1"/>
  <c r="A120" i="1"/>
  <c r="D96" i="1" l="1"/>
  <c r="D36" i="1" s="1"/>
  <c r="F36" i="1" s="1"/>
  <c r="A112" i="1"/>
  <c r="C108" i="1"/>
  <c r="F108" i="1"/>
  <c r="B108" i="1"/>
  <c r="D39" i="1" l="1"/>
  <c r="F39" i="1" s="1"/>
  <c r="F41" i="1" s="1"/>
  <c r="D48" i="1" l="1"/>
  <c r="F48" i="1" s="1"/>
  <c r="F50" i="1" s="1"/>
  <c r="F53" i="1" s="1"/>
  <c r="F43" i="1"/>
  <c r="D118" i="1" l="1"/>
  <c r="E114" i="1"/>
  <c r="E120" i="1"/>
  <c r="D112" i="1"/>
  <c r="E116" i="1"/>
  <c r="D116" i="1"/>
  <c r="E118" i="1"/>
  <c r="D114" i="1"/>
  <c r="F55" i="1"/>
  <c r="D120" i="1"/>
  <c r="E112" i="1"/>
  <c r="B116" i="1"/>
  <c r="F112" i="1"/>
  <c r="F118" i="1"/>
  <c r="C114" i="1"/>
  <c r="B114" i="1"/>
  <c r="C116" i="1"/>
  <c r="B118" i="1"/>
  <c r="C120" i="1"/>
  <c r="B120" i="1"/>
  <c r="F116" i="1"/>
  <c r="C112" i="1"/>
  <c r="C118" i="1"/>
  <c r="F120" i="1"/>
  <c r="B112" i="1"/>
  <c r="F114" i="1"/>
</calcChain>
</file>

<file path=xl/sharedStrings.xml><?xml version="1.0" encoding="utf-8"?>
<sst xmlns="http://schemas.openxmlformats.org/spreadsheetml/2006/main" count="161" uniqueCount="106">
  <si>
    <t>sex, age, veteran status, or disability.</t>
  </si>
  <si>
    <t>to all people without regard to race, color, national origin, religion,</t>
  </si>
  <si>
    <t>offers educational programs, materials, and equal opportunity employment</t>
  </si>
  <si>
    <t>Department of Agriculture.  The Alabama Cooperative Extension System</t>
  </si>
  <si>
    <t>University and Alabama A&amp;M University, in cooperation with the U.S.</t>
  </si>
  <si>
    <t>Published by the Alabama Cooperative Extension System, Auburn</t>
  </si>
  <si>
    <t xml:space="preserve">    LEANNE DILLARD, EXTENSION FORAGE SPECIALIST</t>
  </si>
  <si>
    <t xml:space="preserve">    KIM MULLINEX - EXTENSION BEEF SPECIALIST</t>
  </si>
  <si>
    <t xml:space="preserve">    MAX RUNGE - EXTENSION ECONOMIST</t>
  </si>
  <si>
    <t>REFERENCE CONTACTS:  KEN KELLEY - REGIONAL EXTENSION AGENT</t>
  </si>
  <si>
    <t xml:space="preserve">     (1) Production costs are held constant.</t>
  </si>
  <si>
    <t/>
  </si>
  <si>
    <t>-------------(dollars/acre)----------------</t>
  </si>
  <si>
    <t>TON/AC.</t>
  </si>
  <si>
    <t>YIELD</t>
  </si>
  <si>
    <t>PRICE PER TON (DOLLARS)</t>
  </si>
  <si>
    <t xml:space="preserve">                AT VARYING YIELDS AND SELLING PRICES(1)</t>
  </si>
  <si>
    <t xml:space="preserve">                 NET RETURNS ABOVE SPECIFIED EXPENSES</t>
  </si>
  <si>
    <t xml:space="preserve">  AND WEATHER CONDITIONS.</t>
  </si>
  <si>
    <t>* THE NUMBER AND DATES OF YOUR OPERATIONS MAY VARY WITH REGION, VARIETY</t>
  </si>
  <si>
    <t>TRUCK (2-TON)       AUG</t>
  </si>
  <si>
    <t>UNALLOCATED LABOR (HRS./AC.)</t>
  </si>
  <si>
    <t>BALE WAGON(1)       AUG</t>
  </si>
  <si>
    <t>HAY TRAILER 20'</t>
  </si>
  <si>
    <t>P.T.O. BALER(3)     AUG</t>
  </si>
  <si>
    <t>HAY BALER MED</t>
  </si>
  <si>
    <t>SELECTED OPERATIONS</t>
  </si>
  <si>
    <t>WINDROWER(1)        AUG</t>
  </si>
  <si>
    <t>HAY RAKE 17"</t>
  </si>
  <si>
    <t>PER ACRE TOTALS FOR</t>
  </si>
  <si>
    <t>MOWER-COND.(1)      AUG</t>
  </si>
  <si>
    <t>CUTTER CONDITIONER</t>
  </si>
  <si>
    <t>TRUCK (2-TON)       MAY</t>
  </si>
  <si>
    <t>BALE WAGON(1)       MAY</t>
  </si>
  <si>
    <t>AUG</t>
  </si>
  <si>
    <t>P.T.O. BALER(3)     MAY</t>
  </si>
  <si>
    <t>WINDROWER(1)        MAY</t>
  </si>
  <si>
    <t>MOWER-COND.(1)      MAY</t>
  </si>
  <si>
    <t>&lt;=== UNALLOCATED LABOR TO MACHINE LABOR RATIO</t>
  </si>
  <si>
    <t>MAY</t>
  </si>
  <si>
    <t>&lt;=== LABOR TO MACHINE RATIO</t>
  </si>
  <si>
    <t>MARCH</t>
  </si>
  <si>
    <t>BROADCAST SPRAYER 27'</t>
  </si>
  <si>
    <t>-------------- per trip ------------</t>
  </si>
  <si>
    <t>COSTS</t>
  </si>
  <si>
    <t xml:space="preserve"> HOURS</t>
  </si>
  <si>
    <t>OVER</t>
  </si>
  <si>
    <t xml:space="preserve">  FIXED</t>
  </si>
  <si>
    <t>VARIABLE</t>
  </si>
  <si>
    <t>MACHINE</t>
  </si>
  <si>
    <t xml:space="preserve"> LABOR</t>
  </si>
  <si>
    <t>TIMES</t>
  </si>
  <si>
    <t>MONTH</t>
  </si>
  <si>
    <t>OPERATION *</t>
  </si>
  <si>
    <t>PER ACRE MACHINERY AND LABOR REQUIREMENTS FOR TYPICAL OPERATIONS</t>
  </si>
  <si>
    <t>FESCUE FOR HAY</t>
  </si>
  <si>
    <t>THESE ESTIMATES SHOULD BE USED AS GUIDES FOR PLANNING PURPOSES ONLY.</t>
  </si>
  <si>
    <t>THIS BUDGET ASSUMES TWO CUTTINGS OF FESCUE HAY.</t>
  </si>
  <si>
    <t>FOR ESTABLISHMENT COSTS, SEE FESCUE ESTABLISHMENT BUDGET.</t>
  </si>
  <si>
    <t>FERTILIZER AND LIME COSTS REFLECT CUSTOM SPREADING;</t>
  </si>
  <si>
    <t>PULLING APPROXIMATELY 20 CORES OVER 10 ACRES. COST IS ABOUT $10 PER SOIL TEST SAMPLE.</t>
  </si>
  <si>
    <t>SOIL TESTING IS RECOMMENDED ANNUALLY ON INDIVIDUAL HAY FIELDS.  ONE SOIL TEST SAMPLE INVOLVES</t>
  </si>
  <si>
    <t>FERTILIZER RATES (50#N-10#P-40#K per ton harvested) BASED ON MEDIUM LEVEL OF SOIL FERTILITY.</t>
  </si>
  <si>
    <t>6. NET RETURNS ABOVE ALL SPECIFIED EXPENSES</t>
  </si>
  <si>
    <t>5. TOTAL COSTS OF ALL SPECIFIED EXPENSES</t>
  </si>
  <si>
    <t xml:space="preserve">    TOTAL FIXED COSTS</t>
  </si>
  <si>
    <t>DOL.</t>
  </si>
  <si>
    <t xml:space="preserve">    GENERAL OVERHEAD</t>
  </si>
  <si>
    <t xml:space="preserve">    PRORATED ESTAB. COST</t>
  </si>
  <si>
    <t>ACRE</t>
  </si>
  <si>
    <t xml:space="preserve">    TRACTOR &amp; EQUIPMENT</t>
  </si>
  <si>
    <t>4. FIXED COSTS</t>
  </si>
  <si>
    <t>3. INCOME ABOVE VARIABLE COSTS</t>
  </si>
  <si>
    <t xml:space="preserve">   TOTAL VARIABLE COST</t>
  </si>
  <si>
    <t xml:space="preserve">   INTEREST ON OP. CAP.</t>
  </si>
  <si>
    <t xml:space="preserve">   TRACTOR &amp; EQUIPMENT</t>
  </si>
  <si>
    <t xml:space="preserve">    LAND RENT</t>
  </si>
  <si>
    <t>HOUR</t>
  </si>
  <si>
    <t xml:space="preserve">    LABOR(WAGES &amp; FRINGE)</t>
  </si>
  <si>
    <t xml:space="preserve">     ACRE</t>
  </si>
  <si>
    <t xml:space="preserve">    HERBICIDE</t>
  </si>
  <si>
    <t>TONS</t>
  </si>
  <si>
    <t xml:space="preserve">    LIME (PRORATED)</t>
  </si>
  <si>
    <t>LBS.</t>
  </si>
  <si>
    <t xml:space="preserve">       POTASH</t>
  </si>
  <si>
    <t xml:space="preserve">       PHOSPHATE</t>
  </si>
  <si>
    <t xml:space="preserve">       NITROGEN</t>
  </si>
  <si>
    <t xml:space="preserve">    FERTILIZER</t>
  </si>
  <si>
    <t xml:space="preserve">    SOIL TEST</t>
  </si>
  <si>
    <t>2. VARIABLE COSTS</t>
  </si>
  <si>
    <t xml:space="preserve">    HAY</t>
  </si>
  <si>
    <t>1. GROSS RECEIPTS</t>
  </si>
  <si>
    <t>FARM</t>
  </si>
  <si>
    <t>PER ACRE</t>
  </si>
  <si>
    <t xml:space="preserve"> COST/UNIT</t>
  </si>
  <si>
    <t>QUANTITY</t>
  </si>
  <si>
    <t>UNIT</t>
  </si>
  <si>
    <t>ITEM</t>
  </si>
  <si>
    <t>YOUR</t>
  </si>
  <si>
    <t>TOTAL</t>
  </si>
  <si>
    <t xml:space="preserve"> PRICE OR</t>
  </si>
  <si>
    <t>FOLLOWING RECOMMENDED MANAGEMENT PRACTICES</t>
  </si>
  <si>
    <t xml:space="preserve">ESTIMATED ANNUAL COSTS AND RETURNS  PER ACRE </t>
  </si>
  <si>
    <t>ALABAMA, 2017-2018</t>
  </si>
  <si>
    <t>NOTE: Changes can be made ONLY in the  HIGHLIGHTED cells.</t>
  </si>
  <si>
    <t>FESCUE HAY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</si>
</sst>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numFmt numFmtId="165" formatCode="0.000_)"/>
    <numFmt numFmtId="166" formatCode="0.0000"/>
    <numFmt numFmtId="167" formatCode="0_)"/>
  </numFmts>
  <fonts count="6" x14ac:knownFonts="1">
    <font>
      <sz val="10"/>
      <name val="Courier"/>
    </font>
    <font>
      <sz val="10"/>
      <name val="Arial"/>
      <family val="2"/>
    </font>
    <font>
      <b/>
      <sz val="10"/>
      <name val="Arial"/>
      <family val="2"/>
    </font>
    <font>
      <b/>
      <sz val="26"/>
      <name val="Arial"/>
      <family val="2"/>
    </font>
    <font>
      <sz val="10"/>
      <color theme="5"/>
      <name val="Arial"/>
      <family val="2"/>
    </font>
    <font>
      <b/>
      <sz val="10"/>
      <color theme="5"/>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64"/>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1">
    <xf numFmtId="164" fontId="0" fillId="0" borderId="0"/>
  </cellStyleXfs>
  <cellXfs count="59">
    <xf numFmtId="164" fontId="0" fillId="0" borderId="0" xfId="0"/>
    <xf numFmtId="164" fontId="1" fillId="0" borderId="0" xfId="0" applyFont="1"/>
    <xf numFmtId="164" fontId="2" fillId="2" borderId="0" xfId="0" applyFont="1" applyFill="1"/>
    <xf numFmtId="164" fontId="2" fillId="2" borderId="0" xfId="0" applyFont="1" applyFill="1" applyAlignment="1" applyProtection="1">
      <alignment horizontal="left"/>
      <protection locked="0"/>
    </xf>
    <xf numFmtId="164" fontId="2" fillId="2" borderId="1" xfId="0" applyFont="1" applyFill="1" applyBorder="1"/>
    <xf numFmtId="164" fontId="2" fillId="2" borderId="2" xfId="0" applyFont="1" applyFill="1" applyBorder="1"/>
    <xf numFmtId="164" fontId="2" fillId="2" borderId="3" xfId="0" applyFont="1" applyFill="1" applyBorder="1"/>
    <xf numFmtId="164" fontId="2" fillId="2" borderId="3" xfId="0" applyNumberFormat="1" applyFont="1" applyFill="1" applyBorder="1" applyProtection="1">
      <protection locked="0"/>
    </xf>
    <xf numFmtId="164" fontId="2" fillId="2" borderId="0" xfId="0" applyNumberFormat="1" applyFont="1" applyFill="1" applyProtection="1">
      <protection locked="0"/>
    </xf>
    <xf numFmtId="164" fontId="2" fillId="2" borderId="0" xfId="0" applyFont="1" applyFill="1" applyProtection="1">
      <protection locked="0"/>
    </xf>
    <xf numFmtId="164" fontId="2" fillId="2" borderId="3" xfId="0" applyFont="1" applyFill="1" applyBorder="1" applyProtection="1">
      <protection locked="0"/>
    </xf>
    <xf numFmtId="164" fontId="2" fillId="2" borderId="3" xfId="0" applyFont="1" applyFill="1" applyBorder="1" applyAlignment="1" applyProtection="1">
      <alignment horizontal="left"/>
      <protection locked="0"/>
    </xf>
    <xf numFmtId="164" fontId="2" fillId="2" borderId="0" xfId="0" applyNumberFormat="1" applyFont="1" applyFill="1" applyAlignment="1" applyProtection="1">
      <alignment horizontal="left"/>
      <protection locked="0"/>
    </xf>
    <xf numFmtId="164" fontId="2" fillId="2" borderId="0" xfId="0" applyFont="1" applyFill="1" applyBorder="1"/>
    <xf numFmtId="164" fontId="2" fillId="2" borderId="0" xfId="0" quotePrefix="1" applyFont="1" applyFill="1" applyBorder="1" applyAlignment="1" applyProtection="1">
      <alignment horizontal="center"/>
      <protection locked="0"/>
    </xf>
    <xf numFmtId="164" fontId="2" fillId="2" borderId="3" xfId="0" applyFont="1" applyFill="1" applyBorder="1" applyAlignment="1" applyProtection="1">
      <protection locked="0"/>
    </xf>
    <xf numFmtId="164" fontId="2" fillId="2" borderId="4" xfId="0" applyFont="1" applyFill="1" applyBorder="1" applyAlignment="1" applyProtection="1">
      <alignment horizontal="left"/>
      <protection locked="0"/>
    </xf>
    <xf numFmtId="164" fontId="2" fillId="2" borderId="5" xfId="0" applyFont="1" applyFill="1" applyBorder="1" applyAlignment="1" applyProtection="1">
      <alignment horizontal="left"/>
      <protection locked="0"/>
    </xf>
    <xf numFmtId="164" fontId="2" fillId="2" borderId="5" xfId="0" applyNumberFormat="1" applyFont="1" applyFill="1" applyBorder="1" applyAlignment="1" applyProtection="1">
      <alignment horizontal="left"/>
      <protection locked="0"/>
    </xf>
    <xf numFmtId="164" fontId="2" fillId="2" borderId="0" xfId="0" applyFont="1" applyFill="1" applyAlignment="1" applyProtection="1">
      <alignment horizontal="fill"/>
      <protection locked="0"/>
    </xf>
    <xf numFmtId="164" fontId="1" fillId="0" borderId="0" xfId="0" applyFont="1" applyAlignment="1" applyProtection="1">
      <alignment horizontal="left"/>
      <protection locked="0"/>
    </xf>
    <xf numFmtId="164" fontId="1" fillId="0" borderId="0" xfId="0" applyFont="1" applyProtection="1">
      <protection locked="0"/>
    </xf>
    <xf numFmtId="164" fontId="1" fillId="0" borderId="0" xfId="0" applyFont="1" applyBorder="1"/>
    <xf numFmtId="164" fontId="2" fillId="2" borderId="6" xfId="0" applyFont="1" applyFill="1" applyBorder="1"/>
    <xf numFmtId="164" fontId="2" fillId="2" borderId="6" xfId="0" applyFont="1" applyFill="1" applyBorder="1" applyProtection="1">
      <protection locked="0"/>
    </xf>
    <xf numFmtId="164" fontId="2" fillId="2" borderId="6" xfId="0" applyFont="1" applyFill="1" applyBorder="1" applyAlignment="1" applyProtection="1">
      <alignment horizontal="left"/>
      <protection locked="0"/>
    </xf>
    <xf numFmtId="164" fontId="1" fillId="2" borderId="0" xfId="0" applyFont="1" applyFill="1" applyAlignment="1" applyProtection="1">
      <alignment horizontal="left"/>
      <protection locked="0"/>
    </xf>
    <xf numFmtId="164" fontId="1" fillId="0" borderId="0" xfId="0" applyFont="1" applyBorder="1" applyProtection="1">
      <protection locked="0"/>
    </xf>
    <xf numFmtId="164" fontId="2" fillId="2" borderId="2" xfId="0" applyFont="1" applyFill="1" applyBorder="1" applyProtection="1">
      <protection locked="0"/>
    </xf>
    <xf numFmtId="164" fontId="2" fillId="2" borderId="2" xfId="0" applyFont="1" applyFill="1" applyBorder="1" applyAlignment="1" applyProtection="1">
      <alignment horizontal="center"/>
      <protection locked="0"/>
    </xf>
    <xf numFmtId="164" fontId="2" fillId="2" borderId="2" xfId="0" applyFont="1" applyFill="1" applyBorder="1" applyAlignment="1" applyProtection="1">
      <alignment horizontal="left"/>
      <protection locked="0"/>
    </xf>
    <xf numFmtId="164" fontId="2" fillId="2" borderId="0" xfId="0" applyFont="1" applyFill="1" applyAlignment="1" applyProtection="1">
      <alignment horizontal="center"/>
      <protection locked="0"/>
    </xf>
    <xf numFmtId="164" fontId="2" fillId="2" borderId="0" xfId="0" applyFont="1" applyFill="1" applyAlignment="1">
      <alignment horizontal="center"/>
    </xf>
    <xf numFmtId="164" fontId="2" fillId="2" borderId="0" xfId="0" quotePrefix="1" applyFont="1" applyFill="1" applyAlignment="1" applyProtection="1">
      <alignment horizontal="left"/>
      <protection locked="0"/>
    </xf>
    <xf numFmtId="164" fontId="2" fillId="2" borderId="0" xfId="0" quotePrefix="1" applyFont="1" applyFill="1" applyAlignment="1">
      <alignment horizontal="right"/>
    </xf>
    <xf numFmtId="164" fontId="2" fillId="2" borderId="0" xfId="0" applyNumberFormat="1" applyFont="1" applyFill="1" applyBorder="1" applyProtection="1">
      <protection locked="0"/>
    </xf>
    <xf numFmtId="164" fontId="1" fillId="0" borderId="0" xfId="0" applyFont="1" applyBorder="1" applyAlignment="1" applyProtection="1">
      <alignment horizontal="right"/>
      <protection locked="0"/>
    </xf>
    <xf numFmtId="164" fontId="2" fillId="2" borderId="6" xfId="0" applyFont="1" applyFill="1" applyBorder="1" applyAlignment="1" applyProtection="1">
      <alignment horizontal="right"/>
      <protection locked="0"/>
    </xf>
    <xf numFmtId="164" fontId="1" fillId="0" borderId="0" xfId="0" applyFont="1" applyAlignment="1" applyProtection="1">
      <alignment horizontal="right"/>
      <protection locked="0"/>
    </xf>
    <xf numFmtId="164" fontId="2" fillId="2" borderId="0" xfId="0" applyFont="1" applyFill="1" applyAlignment="1" applyProtection="1">
      <alignment horizontal="right"/>
      <protection locked="0"/>
    </xf>
    <xf numFmtId="164" fontId="2" fillId="2" borderId="0" xfId="0" applyFont="1" applyFill="1" applyBorder="1" applyAlignment="1" applyProtection="1">
      <alignment horizontal="left"/>
      <protection locked="0"/>
    </xf>
    <xf numFmtId="164" fontId="2" fillId="2" borderId="0" xfId="0" applyFont="1" applyFill="1" applyBorder="1" applyProtection="1">
      <protection locked="0"/>
    </xf>
    <xf numFmtId="164" fontId="2" fillId="2" borderId="2" xfId="0" quotePrefix="1" applyFont="1" applyFill="1" applyBorder="1" applyAlignment="1" applyProtection="1">
      <alignment horizontal="left"/>
      <protection locked="0"/>
    </xf>
    <xf numFmtId="164" fontId="2" fillId="2" borderId="6" xfId="0" quotePrefix="1" applyFont="1" applyFill="1" applyBorder="1" applyAlignment="1" applyProtection="1">
      <alignment horizontal="left"/>
      <protection locked="0"/>
    </xf>
    <xf numFmtId="164" fontId="2" fillId="2" borderId="7" xfId="0" applyFont="1" applyFill="1" applyBorder="1" applyProtection="1">
      <protection locked="0"/>
    </xf>
    <xf numFmtId="164" fontId="2" fillId="2" borderId="8" xfId="0" applyFont="1" applyFill="1" applyBorder="1" applyProtection="1">
      <protection locked="0"/>
    </xf>
    <xf numFmtId="164" fontId="2" fillId="2" borderId="9" xfId="0" applyFont="1" applyFill="1" applyBorder="1" applyProtection="1">
      <protection locked="0"/>
    </xf>
    <xf numFmtId="164" fontId="2" fillId="2" borderId="9" xfId="0" applyFont="1" applyFill="1" applyBorder="1"/>
    <xf numFmtId="164" fontId="2" fillId="2" borderId="9" xfId="0" applyFont="1" applyFill="1" applyBorder="1" applyAlignment="1" applyProtection="1">
      <alignment horizontal="left"/>
      <protection locked="0"/>
    </xf>
    <xf numFmtId="164" fontId="1" fillId="0" borderId="0" xfId="0" applyFont="1" applyBorder="1" applyAlignment="1" applyProtection="1">
      <alignment horizontal="center"/>
      <protection locked="0"/>
    </xf>
    <xf numFmtId="164" fontId="2" fillId="2" borderId="6" xfId="0" applyFont="1" applyFill="1" applyBorder="1" applyAlignment="1" applyProtection="1">
      <alignment horizontal="center"/>
      <protection locked="0"/>
    </xf>
    <xf numFmtId="164" fontId="1" fillId="0" borderId="0" xfId="0" applyFont="1" applyAlignment="1" applyProtection="1">
      <alignment horizontal="center"/>
      <protection locked="0"/>
    </xf>
    <xf numFmtId="167" fontId="1" fillId="0" borderId="0" xfId="0" applyNumberFormat="1" applyFont="1" applyAlignment="1" applyProtection="1">
      <alignment horizontal="left"/>
      <protection locked="0"/>
    </xf>
    <xf numFmtId="164" fontId="3" fillId="0" borderId="0" xfId="0" applyFont="1" applyAlignment="1" applyProtection="1">
      <alignment horizontal="left"/>
      <protection locked="0"/>
    </xf>
    <xf numFmtId="164" fontId="1" fillId="0" borderId="0" xfId="0" applyFont="1" applyAlignment="1" applyProtection="1">
      <alignment horizontal="fill"/>
      <protection locked="0"/>
    </xf>
    <xf numFmtId="164" fontId="4" fillId="0" borderId="0" xfId="0" applyFont="1" applyAlignment="1" applyProtection="1">
      <alignment horizontal="left"/>
      <protection locked="0"/>
    </xf>
    <xf numFmtId="164" fontId="5" fillId="2" borderId="0" xfId="0" applyFont="1" applyFill="1" applyProtection="1">
      <protection locked="0"/>
    </xf>
    <xf numFmtId="166" fontId="5" fillId="2" borderId="0" xfId="0" applyNumberFormat="1" applyFont="1" applyFill="1" applyProtection="1">
      <protection locked="0"/>
    </xf>
    <xf numFmtId="165" fontId="5" fillId="2"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232833</xdr:colOff>
      <xdr:row>1</xdr:row>
      <xdr:rowOff>104520</xdr:rowOff>
    </xdr:from>
    <xdr:ext cx="5187462" cy="1841851"/>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3883" y="256920"/>
          <a:ext cx="5187462" cy="184185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scue%20establishment%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Estab17"/>
    </sheetNames>
    <sheetDataSet>
      <sheetData sheetId="0">
        <row r="1">
          <cell r="A1"/>
          <cell r="B1"/>
          <cell r="M1"/>
        </row>
        <row r="2">
          <cell r="A2"/>
        </row>
        <row r="3">
          <cell r="A3"/>
          <cell r="B3"/>
          <cell r="M3"/>
        </row>
        <row r="4">
          <cell r="A4"/>
          <cell r="B4"/>
          <cell r="C4"/>
          <cell r="D4"/>
          <cell r="E4"/>
          <cell r="F4"/>
          <cell r="G4"/>
        </row>
        <row r="5">
          <cell r="A5"/>
          <cell r="B5"/>
          <cell r="C5"/>
          <cell r="D5"/>
          <cell r="E5"/>
          <cell r="F5"/>
          <cell r="G5"/>
        </row>
        <row r="6">
          <cell r="A6"/>
          <cell r="B6"/>
          <cell r="C6"/>
          <cell r="D6"/>
          <cell r="E6"/>
          <cell r="F6"/>
          <cell r="G6"/>
        </row>
        <row r="7">
          <cell r="A7"/>
          <cell r="B7"/>
          <cell r="C7"/>
          <cell r="D7"/>
          <cell r="E7"/>
          <cell r="F7"/>
          <cell r="G7"/>
        </row>
        <row r="8">
          <cell r="A8"/>
          <cell r="B8"/>
          <cell r="C8"/>
          <cell r="D8"/>
          <cell r="E8"/>
          <cell r="F8"/>
          <cell r="G8"/>
        </row>
        <row r="9">
          <cell r="A9"/>
          <cell r="B9"/>
          <cell r="C9"/>
          <cell r="D9"/>
          <cell r="E9"/>
          <cell r="F9"/>
          <cell r="G9"/>
        </row>
        <row r="10">
          <cell r="A10"/>
          <cell r="B10"/>
          <cell r="C10"/>
          <cell r="D10"/>
          <cell r="E10"/>
          <cell r="F10"/>
          <cell r="G10"/>
        </row>
        <row r="11">
          <cell r="A11"/>
          <cell r="B11"/>
          <cell r="C11"/>
          <cell r="D11"/>
          <cell r="E11"/>
          <cell r="F11"/>
          <cell r="G11"/>
          <cell r="M11"/>
        </row>
        <row r="12">
          <cell r="A12"/>
          <cell r="C12"/>
          <cell r="D12"/>
          <cell r="E12"/>
          <cell r="F12"/>
          <cell r="G12"/>
          <cell r="M12"/>
        </row>
        <row r="13">
          <cell r="A13"/>
          <cell r="B13"/>
          <cell r="C13"/>
          <cell r="D13"/>
          <cell r="E13"/>
          <cell r="F13"/>
          <cell r="G13"/>
          <cell r="M13"/>
        </row>
        <row r="14">
          <cell r="A14" t="str">
            <v xml:space="preserve"> FESCUE ESTABLISHMENT (NOVEL ENDOPHYTE) BUDGET</v>
          </cell>
          <cell r="C14"/>
          <cell r="D14"/>
          <cell r="E14"/>
          <cell r="F14"/>
          <cell r="G14"/>
          <cell r="M14"/>
        </row>
        <row r="15">
          <cell r="A15"/>
          <cell r="B15"/>
          <cell r="C15"/>
          <cell r="D15"/>
          <cell r="E15"/>
          <cell r="F15"/>
          <cell r="G15"/>
        </row>
        <row r="16">
          <cell r="A16" t="str">
            <v>NOTE: Changes can be made ONLY in the  HIGHLIGHTED cells.</v>
          </cell>
          <cell r="B16"/>
          <cell r="M16"/>
        </row>
        <row r="17">
          <cell r="A17" t="str">
            <v>ALABAMA, 2017-2018</v>
          </cell>
          <cell r="B17"/>
          <cell r="C17"/>
          <cell r="D17"/>
          <cell r="E17"/>
          <cell r="F17"/>
          <cell r="G17"/>
          <cell r="M17"/>
        </row>
        <row r="18">
          <cell r="A18" t="str">
            <v>FESCUE ESTABLISHMENT  (NOVEL ENDOPHYTE)*</v>
          </cell>
          <cell r="B18"/>
          <cell r="C18"/>
          <cell r="D18"/>
          <cell r="E18"/>
          <cell r="F18"/>
          <cell r="G18"/>
          <cell r="H18"/>
          <cell r="I18"/>
          <cell r="J18"/>
          <cell r="M18"/>
        </row>
        <row r="19">
          <cell r="A19" t="str">
            <v xml:space="preserve">ESTIMATED ANNUAL COSTS PER ACRE </v>
          </cell>
          <cell r="B19"/>
          <cell r="C19"/>
          <cell r="D19"/>
          <cell r="E19"/>
          <cell r="F19"/>
          <cell r="G19"/>
          <cell r="H19"/>
          <cell r="I19"/>
          <cell r="J19"/>
          <cell r="M19"/>
        </row>
        <row r="20">
          <cell r="A20" t="str">
            <v>FOLLOWING RECOMMENDED MANAGEMENT PRACTICES</v>
          </cell>
          <cell r="B20"/>
          <cell r="C20"/>
          <cell r="D20"/>
          <cell r="E20"/>
          <cell r="F20"/>
          <cell r="G20"/>
          <cell r="H20"/>
          <cell r="I20"/>
          <cell r="J20"/>
          <cell r="M20"/>
        </row>
        <row r="21">
          <cell r="A21"/>
          <cell r="B21"/>
          <cell r="C21"/>
          <cell r="D21"/>
          <cell r="E21"/>
          <cell r="F21"/>
          <cell r="G21"/>
          <cell r="H21"/>
          <cell r="I21"/>
          <cell r="J21"/>
        </row>
        <row r="22">
          <cell r="A22"/>
          <cell r="B22"/>
          <cell r="C22"/>
          <cell r="D22"/>
          <cell r="E22" t="str">
            <v>PRICE OR</v>
          </cell>
          <cell r="F22" t="str">
            <v>TOTAL</v>
          </cell>
          <cell r="G22" t="str">
            <v>YOUR</v>
          </cell>
          <cell r="H22"/>
          <cell r="I22"/>
          <cell r="J22"/>
        </row>
        <row r="23">
          <cell r="A23" t="str">
            <v>ITEM</v>
          </cell>
          <cell r="B23"/>
          <cell r="C23" t="str">
            <v>UNIT</v>
          </cell>
          <cell r="D23" t="str">
            <v>QUANTITY</v>
          </cell>
          <cell r="E23" t="str">
            <v>COST/UNIT</v>
          </cell>
          <cell r="F23" t="str">
            <v>PER ACRE</v>
          </cell>
          <cell r="G23" t="str">
            <v>FARM</v>
          </cell>
          <cell r="H23"/>
          <cell r="I23"/>
          <cell r="J23"/>
        </row>
        <row r="24">
          <cell r="A24"/>
          <cell r="B24"/>
          <cell r="C24"/>
          <cell r="D24"/>
          <cell r="E24"/>
          <cell r="F24"/>
          <cell r="G24"/>
          <cell r="H24"/>
          <cell r="I24"/>
          <cell r="J24"/>
        </row>
        <row r="25">
          <cell r="A25" t="str">
            <v>1. VARIABLE COSTS</v>
          </cell>
          <cell r="B25"/>
          <cell r="C25"/>
          <cell r="D25"/>
          <cell r="E25"/>
          <cell r="F25"/>
          <cell r="G25"/>
          <cell r="H25"/>
          <cell r="I25"/>
          <cell r="J25"/>
        </row>
        <row r="26">
          <cell r="A26" t="str">
            <v xml:space="preserve">     SOIL TEST</v>
          </cell>
          <cell r="B26"/>
          <cell r="C26" t="str">
            <v>ACRE</v>
          </cell>
          <cell r="D26">
            <v>1</v>
          </cell>
          <cell r="E26">
            <v>1</v>
          </cell>
          <cell r="F26">
            <v>1</v>
          </cell>
          <cell r="G26"/>
          <cell r="H26"/>
          <cell r="I26"/>
          <cell r="J26"/>
        </row>
        <row r="27">
          <cell r="A27" t="str">
            <v xml:space="preserve">     SEED</v>
          </cell>
          <cell r="B27"/>
          <cell r="C27" t="str">
            <v>LBS.</v>
          </cell>
          <cell r="D27">
            <v>20</v>
          </cell>
          <cell r="E27">
            <v>1.79</v>
          </cell>
          <cell r="F27">
            <v>35.799999999999997</v>
          </cell>
          <cell r="G27"/>
          <cell r="H27"/>
          <cell r="I27"/>
          <cell r="J27"/>
        </row>
        <row r="28">
          <cell r="A28" t="str">
            <v xml:space="preserve">     FERTILIZER</v>
          </cell>
          <cell r="B28"/>
          <cell r="C28"/>
          <cell r="D28"/>
          <cell r="E28"/>
          <cell r="F28"/>
          <cell r="G28"/>
          <cell r="H28"/>
          <cell r="I28"/>
          <cell r="J28"/>
        </row>
        <row r="29">
          <cell r="A29" t="str">
            <v xml:space="preserve">        NITROGEN</v>
          </cell>
          <cell r="B29"/>
          <cell r="C29" t="str">
            <v>LBS.</v>
          </cell>
          <cell r="D29">
            <v>80</v>
          </cell>
          <cell r="E29">
            <v>0.45</v>
          </cell>
          <cell r="F29">
            <v>36</v>
          </cell>
          <cell r="G29"/>
          <cell r="H29"/>
          <cell r="I29"/>
          <cell r="J29"/>
        </row>
        <row r="30">
          <cell r="A30" t="str">
            <v xml:space="preserve">        PHOSPHATE</v>
          </cell>
          <cell r="B30"/>
          <cell r="C30" t="str">
            <v>LBS.</v>
          </cell>
          <cell r="D30">
            <v>50</v>
          </cell>
          <cell r="E30">
            <v>0.4</v>
          </cell>
          <cell r="F30">
            <v>20</v>
          </cell>
          <cell r="G30"/>
          <cell r="H30"/>
          <cell r="I30"/>
          <cell r="J30"/>
        </row>
        <row r="31">
          <cell r="A31" t="str">
            <v xml:space="preserve">        POTASH</v>
          </cell>
          <cell r="B31"/>
          <cell r="C31" t="str">
            <v>LBS.</v>
          </cell>
          <cell r="D31">
            <v>50</v>
          </cell>
          <cell r="E31">
            <v>0.3</v>
          </cell>
          <cell r="F31">
            <v>15</v>
          </cell>
          <cell r="G31"/>
          <cell r="H31"/>
          <cell r="I31"/>
          <cell r="J31"/>
        </row>
        <row r="32">
          <cell r="A32" t="str">
            <v xml:space="preserve">     LIME</v>
          </cell>
          <cell r="B32"/>
          <cell r="C32" t="str">
            <v>TONS</v>
          </cell>
          <cell r="D32">
            <v>1</v>
          </cell>
          <cell r="E32">
            <v>35</v>
          </cell>
          <cell r="F32">
            <v>35</v>
          </cell>
          <cell r="G32"/>
          <cell r="H32"/>
          <cell r="I32"/>
          <cell r="J32"/>
          <cell r="M32"/>
        </row>
        <row r="33">
          <cell r="A33" t="str">
            <v xml:space="preserve">     HERBICIDE*</v>
          </cell>
          <cell r="B33"/>
          <cell r="C33" t="str">
            <v>ACRE</v>
          </cell>
          <cell r="D33">
            <v>2</v>
          </cell>
          <cell r="E33">
            <v>6</v>
          </cell>
          <cell r="F33">
            <v>12</v>
          </cell>
          <cell r="G33"/>
          <cell r="H33"/>
          <cell r="I33"/>
          <cell r="J33"/>
          <cell r="M33"/>
        </row>
        <row r="34">
          <cell r="A34" t="str">
            <v xml:space="preserve">     LABOR(WAGES &amp; FRINGE)</v>
          </cell>
          <cell r="B34"/>
          <cell r="C34" t="str">
            <v>HOUR</v>
          </cell>
          <cell r="D34">
            <v>6.1875</v>
          </cell>
          <cell r="E34">
            <v>12.5</v>
          </cell>
          <cell r="F34">
            <v>77.34375</v>
          </cell>
          <cell r="G34"/>
          <cell r="H34"/>
          <cell r="I34"/>
          <cell r="J34"/>
          <cell r="M34"/>
        </row>
        <row r="35">
          <cell r="A35" t="str">
            <v xml:space="preserve">     LAND RENT</v>
          </cell>
          <cell r="B35"/>
          <cell r="C35" t="str">
            <v>ACRE</v>
          </cell>
          <cell r="D35">
            <v>1</v>
          </cell>
          <cell r="E35">
            <v>22</v>
          </cell>
          <cell r="F35">
            <v>22</v>
          </cell>
          <cell r="G35"/>
          <cell r="H35"/>
          <cell r="I35"/>
          <cell r="J35"/>
          <cell r="M35"/>
        </row>
        <row r="36">
          <cell r="A36" t="str">
            <v xml:space="preserve">     TRACTORS &amp; EQUIPMENT</v>
          </cell>
          <cell r="B36"/>
          <cell r="C36" t="str">
            <v>ACRE</v>
          </cell>
          <cell r="D36">
            <v>1</v>
          </cell>
          <cell r="E36">
            <v>15.859999999999998</v>
          </cell>
          <cell r="F36">
            <v>15.859999999999998</v>
          </cell>
          <cell r="G36"/>
          <cell r="H36"/>
          <cell r="I36"/>
          <cell r="J36"/>
          <cell r="N36"/>
        </row>
        <row r="37">
          <cell r="A37" t="str">
            <v xml:space="preserve">     INTEREST ON OP. CAP.</v>
          </cell>
          <cell r="B37"/>
          <cell r="C37" t="str">
            <v>DOL.</v>
          </cell>
          <cell r="D37">
            <v>135.00187500000001</v>
          </cell>
          <cell r="E37">
            <v>5.5E-2</v>
          </cell>
          <cell r="F37">
            <v>7.4251031250000006</v>
          </cell>
          <cell r="G37"/>
          <cell r="H37"/>
          <cell r="I37"/>
          <cell r="J37"/>
        </row>
        <row r="38">
          <cell r="A38"/>
          <cell r="B38"/>
          <cell r="C38"/>
          <cell r="D38"/>
          <cell r="E38"/>
          <cell r="F38"/>
          <cell r="G38"/>
          <cell r="H38"/>
          <cell r="I38"/>
          <cell r="J38"/>
        </row>
        <row r="39">
          <cell r="A39" t="str">
            <v xml:space="preserve">   TOTAL VARIABLE COST</v>
          </cell>
          <cell r="B39"/>
          <cell r="C39"/>
          <cell r="D39"/>
          <cell r="E39"/>
          <cell r="F39">
            <v>277.42885312500005</v>
          </cell>
          <cell r="G39">
            <v>0</v>
          </cell>
          <cell r="H39"/>
          <cell r="I39"/>
          <cell r="J39"/>
        </row>
        <row r="40">
          <cell r="A40"/>
          <cell r="B40"/>
          <cell r="C40"/>
          <cell r="D40"/>
          <cell r="E40"/>
          <cell r="F40"/>
          <cell r="G40"/>
          <cell r="H40"/>
          <cell r="I40"/>
          <cell r="J40"/>
        </row>
        <row r="41">
          <cell r="A41" t="str">
            <v>2. FIXED COSTS</v>
          </cell>
          <cell r="B41"/>
          <cell r="C41"/>
          <cell r="D41"/>
          <cell r="E41"/>
          <cell r="F41"/>
          <cell r="G41"/>
          <cell r="H41"/>
          <cell r="I41"/>
          <cell r="J41"/>
        </row>
        <row r="42">
          <cell r="A42" t="str">
            <v xml:space="preserve">     TRACTOR &amp; EQUIPMENT</v>
          </cell>
          <cell r="B42"/>
          <cell r="C42" t="str">
            <v>ACRE</v>
          </cell>
          <cell r="D42">
            <v>1</v>
          </cell>
          <cell r="E42">
            <v>13.05</v>
          </cell>
          <cell r="F42">
            <v>13.05</v>
          </cell>
          <cell r="G42"/>
          <cell r="H42"/>
          <cell r="I42"/>
          <cell r="J42"/>
        </row>
        <row r="43">
          <cell r="A43" t="str">
            <v xml:space="preserve">     GENERAL OVERHEAD</v>
          </cell>
          <cell r="B43"/>
          <cell r="C43" t="str">
            <v>DOL.</v>
          </cell>
          <cell r="D43">
            <v>277.42885312500005</v>
          </cell>
          <cell r="E43">
            <v>7.0000000000000007E-2</v>
          </cell>
          <cell r="F43">
            <v>19.420019718750005</v>
          </cell>
          <cell r="G43"/>
          <cell r="H43"/>
          <cell r="I43"/>
          <cell r="J43"/>
        </row>
        <row r="44">
          <cell r="A44"/>
          <cell r="B44"/>
          <cell r="C44"/>
          <cell r="D44"/>
          <cell r="E44"/>
          <cell r="F44"/>
          <cell r="G44"/>
          <cell r="H44"/>
          <cell r="I44"/>
          <cell r="J44"/>
        </row>
        <row r="45">
          <cell r="A45" t="str">
            <v xml:space="preserve">   TOTAL FIXED COSTS</v>
          </cell>
          <cell r="B45"/>
          <cell r="C45"/>
          <cell r="D45"/>
          <cell r="E45"/>
          <cell r="F45">
            <v>32.470019718750009</v>
          </cell>
          <cell r="G45"/>
          <cell r="H45"/>
          <cell r="I45"/>
          <cell r="J45"/>
        </row>
        <row r="46">
          <cell r="A46"/>
          <cell r="B46"/>
          <cell r="C46"/>
          <cell r="D46"/>
          <cell r="E46"/>
          <cell r="F46"/>
          <cell r="G46"/>
          <cell r="H46"/>
          <cell r="I46"/>
          <cell r="J46"/>
        </row>
        <row r="47">
          <cell r="A47"/>
          <cell r="B47"/>
          <cell r="C47"/>
          <cell r="D47"/>
          <cell r="E47"/>
          <cell r="F47"/>
          <cell r="G47"/>
          <cell r="H47"/>
          <cell r="I47"/>
          <cell r="J47"/>
        </row>
        <row r="48">
          <cell r="A48" t="str">
            <v>3. TOTAL COSTS OF ALL SPECIFIED EXPENSES</v>
          </cell>
          <cell r="B48"/>
          <cell r="C48"/>
          <cell r="D48"/>
          <cell r="E48"/>
          <cell r="F48">
            <v>309.89887284375004</v>
          </cell>
          <cell r="G48"/>
          <cell r="H48"/>
          <cell r="I48"/>
          <cell r="J48"/>
        </row>
        <row r="49">
          <cell r="A49"/>
          <cell r="B49"/>
          <cell r="C49"/>
          <cell r="D49"/>
          <cell r="E49"/>
          <cell r="F49"/>
          <cell r="G49"/>
          <cell r="H49"/>
          <cell r="I49"/>
          <cell r="J49"/>
          <cell r="M49"/>
        </row>
        <row r="50">
          <cell r="A50" t="str">
            <v>FERTILIZER RATES USED (80-50-50) BASED ON MEDIUM LEVEL OF SOIL FERTILITY.</v>
          </cell>
          <cell r="B50"/>
          <cell r="C50"/>
          <cell r="D50"/>
          <cell r="E50"/>
          <cell r="F50"/>
          <cell r="G50"/>
          <cell r="H50"/>
          <cell r="I50"/>
          <cell r="J50"/>
          <cell r="M50"/>
        </row>
        <row r="51">
          <cell r="A51" t="str">
            <v>SOIL TESTING IS RECOMMENDED ON INDIVIDUAL FIELDS: ONE SOIL TEST SAMPLE INVOLVES</v>
          </cell>
          <cell r="B51"/>
          <cell r="C51"/>
          <cell r="D51"/>
          <cell r="E51"/>
          <cell r="F51"/>
          <cell r="G51"/>
          <cell r="H51"/>
          <cell r="I51"/>
          <cell r="J51"/>
          <cell r="M51"/>
        </row>
        <row r="52">
          <cell r="A52" t="str">
            <v>PULLING APPROXIMATELY 20 CORES OVER 10 ACRES.  COST IS ABOUT $10 PER SAMPLE.</v>
          </cell>
          <cell r="B52"/>
          <cell r="C52"/>
          <cell r="D52"/>
          <cell r="E52"/>
          <cell r="F52"/>
          <cell r="G52"/>
          <cell r="H52"/>
          <cell r="I52"/>
          <cell r="J52"/>
          <cell r="M52"/>
        </row>
        <row r="53">
          <cell r="A53" t="str">
            <v>FERTILIZER AND LIME COSTS REFLECT CUSTOM SPREADING.</v>
          </cell>
          <cell r="B53"/>
          <cell r="C53"/>
          <cell r="D53"/>
          <cell r="E53"/>
          <cell r="F53"/>
          <cell r="G53"/>
          <cell r="H53"/>
          <cell r="I53"/>
          <cell r="J53"/>
          <cell r="M53"/>
        </row>
        <row r="54">
          <cell r="A54"/>
          <cell r="B54"/>
          <cell r="C54"/>
          <cell r="D54"/>
          <cell r="E54"/>
          <cell r="F54"/>
          <cell r="G54"/>
          <cell r="H54"/>
          <cell r="I54"/>
          <cell r="J54"/>
        </row>
        <row r="55">
          <cell r="A55" t="str">
            <v xml:space="preserve">*NOTE: The conversion of an existing "toxic endophyte" tall fescue pasture to a "novel endophyte" (non-toxic, friendly) tall fescue pasture will require 2 broadcast applications of a non-selective herbicide to kill the existing fescue and other plants present and/or the addition of a summer annual cover crop to "smother" the existing stand (either "spray-spray-plant" or "spray-smother-spray-plant techniques are both acceptable methods to eliminate existing stands). The production of seed by toxic endophyte plants should be prevented during the prior to planting seed in the autumn. The dry matter yield of any newly established tall fescue stand will be significantly less during the establishment year.   </v>
          </cell>
          <cell r="B55"/>
          <cell r="C55"/>
          <cell r="D55"/>
          <cell r="E55"/>
          <cell r="F55"/>
          <cell r="G55"/>
          <cell r="H55"/>
          <cell r="I55"/>
          <cell r="J55"/>
        </row>
        <row r="56">
          <cell r="A56"/>
          <cell r="B56"/>
          <cell r="C56"/>
          <cell r="D56"/>
          <cell r="E56"/>
          <cell r="F56"/>
          <cell r="G56"/>
          <cell r="H56"/>
          <cell r="I56"/>
          <cell r="J56"/>
        </row>
        <row r="57">
          <cell r="A57"/>
          <cell r="B57"/>
          <cell r="C57"/>
          <cell r="D57"/>
          <cell r="E57"/>
          <cell r="F57"/>
          <cell r="G57"/>
          <cell r="H57"/>
          <cell r="I57"/>
          <cell r="J57"/>
        </row>
        <row r="58">
          <cell r="A58"/>
          <cell r="B58"/>
          <cell r="C58"/>
          <cell r="D58"/>
          <cell r="E58"/>
          <cell r="F58"/>
          <cell r="G58"/>
          <cell r="H58"/>
          <cell r="I58"/>
          <cell r="J58"/>
        </row>
        <row r="59">
          <cell r="A59"/>
          <cell r="B59"/>
          <cell r="C59"/>
          <cell r="D59"/>
          <cell r="E59"/>
          <cell r="F59"/>
          <cell r="G59"/>
          <cell r="H59"/>
          <cell r="I59"/>
          <cell r="J59"/>
        </row>
        <row r="60">
          <cell r="A60"/>
          <cell r="B60"/>
          <cell r="C60"/>
          <cell r="D60"/>
          <cell r="E60"/>
          <cell r="F60"/>
          <cell r="G60"/>
          <cell r="H60"/>
          <cell r="I60"/>
          <cell r="J60"/>
        </row>
        <row r="61">
          <cell r="A61"/>
          <cell r="B61"/>
          <cell r="C61"/>
          <cell r="D61"/>
          <cell r="E61"/>
          <cell r="F61"/>
          <cell r="G61"/>
          <cell r="H61"/>
          <cell r="I61"/>
          <cell r="J61"/>
        </row>
        <row r="62">
          <cell r="A62"/>
          <cell r="B62"/>
          <cell r="C62"/>
          <cell r="D62"/>
          <cell r="E62"/>
          <cell r="F62"/>
          <cell r="G62"/>
          <cell r="H62"/>
          <cell r="I62"/>
          <cell r="J62"/>
        </row>
        <row r="63">
          <cell r="A63"/>
          <cell r="B63"/>
          <cell r="C63"/>
          <cell r="D63"/>
          <cell r="E63"/>
          <cell r="F63"/>
          <cell r="G63"/>
          <cell r="H63"/>
          <cell r="I63"/>
          <cell r="J63"/>
        </row>
        <row r="64">
          <cell r="A64"/>
          <cell r="B64"/>
          <cell r="C64"/>
          <cell r="D64"/>
          <cell r="E64"/>
          <cell r="F64"/>
          <cell r="G64"/>
          <cell r="H64"/>
          <cell r="I64"/>
          <cell r="J64"/>
        </row>
        <row r="65">
          <cell r="A65"/>
          <cell r="B65"/>
          <cell r="C65"/>
          <cell r="D65"/>
          <cell r="E65"/>
          <cell r="F65"/>
          <cell r="G65"/>
          <cell r="H65"/>
          <cell r="I65"/>
          <cell r="J65"/>
        </row>
        <row r="66">
          <cell r="A66"/>
          <cell r="B66"/>
          <cell r="C66"/>
          <cell r="D66"/>
          <cell r="E66"/>
          <cell r="F66"/>
          <cell r="G66"/>
          <cell r="H66"/>
          <cell r="I66"/>
          <cell r="J66"/>
        </row>
        <row r="67">
          <cell r="A67" t="str">
            <v>THESE ESTIMATES SHOULD BE USED AS GUIDES FOR PLANNING PURPOSES ONLY.</v>
          </cell>
          <cell r="B67"/>
          <cell r="C67"/>
          <cell r="D67"/>
          <cell r="E67"/>
          <cell r="F67"/>
          <cell r="G67"/>
          <cell r="H67"/>
          <cell r="I67"/>
          <cell r="J67"/>
        </row>
        <row r="68">
          <cell r="A68"/>
          <cell r="B68"/>
          <cell r="C68"/>
          <cell r="D68"/>
          <cell r="E68"/>
          <cell r="F68"/>
          <cell r="G68"/>
          <cell r="H68"/>
          <cell r="I68"/>
        </row>
        <row r="69">
          <cell r="A69"/>
          <cell r="B69"/>
          <cell r="C69"/>
          <cell r="D69"/>
          <cell r="E69"/>
          <cell r="F69"/>
          <cell r="G69"/>
          <cell r="H69"/>
          <cell r="I69"/>
        </row>
        <row r="70">
          <cell r="A70"/>
          <cell r="B70"/>
          <cell r="C70"/>
          <cell r="D70"/>
          <cell r="E70"/>
          <cell r="F70"/>
          <cell r="G70"/>
          <cell r="H70"/>
          <cell r="I70"/>
        </row>
        <row r="71">
          <cell r="A71"/>
          <cell r="B71"/>
          <cell r="C71"/>
          <cell r="D71"/>
          <cell r="E71"/>
          <cell r="F71"/>
          <cell r="G71"/>
          <cell r="H71"/>
          <cell r="I71"/>
        </row>
        <row r="72">
          <cell r="A72"/>
          <cell r="B72"/>
          <cell r="C72"/>
          <cell r="D72"/>
          <cell r="E72"/>
          <cell r="F72"/>
          <cell r="G72"/>
          <cell r="H72"/>
          <cell r="I72"/>
        </row>
        <row r="79">
          <cell r="A79"/>
          <cell r="B79"/>
          <cell r="C79"/>
          <cell r="D79"/>
          <cell r="E79"/>
          <cell r="F79"/>
          <cell r="G79"/>
        </row>
        <row r="80">
          <cell r="A80" t="str">
            <v>PER ACRE MACHINERY AND LABOR REQUIREMENTS FOR TYPICAL OPERATIONS</v>
          </cell>
          <cell r="B80"/>
          <cell r="C80"/>
          <cell r="D80"/>
          <cell r="E80"/>
          <cell r="F80"/>
          <cell r="G80"/>
        </row>
        <row r="81">
          <cell r="A81"/>
          <cell r="B81"/>
          <cell r="C81"/>
          <cell r="D81"/>
          <cell r="E81"/>
          <cell r="F81"/>
          <cell r="G81"/>
        </row>
        <row r="82">
          <cell r="A82" t="str">
            <v>OPERATION *       MONTH</v>
          </cell>
          <cell r="B82"/>
          <cell r="C82" t="str">
            <v>TIMES</v>
          </cell>
          <cell r="D82" t="str">
            <v xml:space="preserve"> LABOR</v>
          </cell>
          <cell r="E82" t="str">
            <v>MACHINE</v>
          </cell>
          <cell r="F82" t="str">
            <v>VARIABLE</v>
          </cell>
          <cell r="G82" t="str">
            <v xml:space="preserve">  FIXED</v>
          </cell>
        </row>
        <row r="83">
          <cell r="A83"/>
          <cell r="B83"/>
          <cell r="C83" t="str">
            <v>OVER</v>
          </cell>
          <cell r="D83" t="str">
            <v xml:space="preserve"> HOURS</v>
          </cell>
          <cell r="E83" t="str">
            <v xml:space="preserve"> HOURS</v>
          </cell>
          <cell r="F83" t="str">
            <v>COSTS</v>
          </cell>
          <cell r="G83" t="str">
            <v>COSTS</v>
          </cell>
        </row>
        <row r="84">
          <cell r="A84"/>
          <cell r="B84"/>
          <cell r="C84"/>
          <cell r="D84"/>
          <cell r="E84"/>
          <cell r="F84"/>
          <cell r="G84"/>
        </row>
        <row r="85">
          <cell r="A85"/>
          <cell r="B85"/>
          <cell r="C85"/>
          <cell r="D85" t="str">
            <v xml:space="preserve">     ------------- per trip ------------</v>
          </cell>
          <cell r="E85"/>
          <cell r="F85"/>
          <cell r="G85"/>
        </row>
        <row r="86">
          <cell r="A86"/>
          <cell r="B86"/>
          <cell r="C86"/>
          <cell r="D86"/>
          <cell r="E86"/>
          <cell r="F86"/>
          <cell r="G86"/>
        </row>
        <row r="87">
          <cell r="A87" t="str">
            <v>BROADCAST SPRAYER 27'</v>
          </cell>
          <cell r="B87"/>
          <cell r="C87">
            <v>2</v>
          </cell>
          <cell r="D87">
            <v>6.6000000000000003E-2</v>
          </cell>
          <cell r="E87">
            <v>0.06</v>
          </cell>
          <cell r="F87">
            <v>1.49</v>
          </cell>
          <cell r="G87">
            <v>0.95</v>
          </cell>
        </row>
        <row r="88">
          <cell r="A88" t="str">
            <v>CHISEL PLOW RIGID 15'</v>
          </cell>
          <cell r="B88"/>
          <cell r="C88">
            <v>1</v>
          </cell>
          <cell r="D88">
            <v>0.1353</v>
          </cell>
          <cell r="E88">
            <v>0.123</v>
          </cell>
          <cell r="F88">
            <v>3.02</v>
          </cell>
          <cell r="G88">
            <v>2.2200000000000002</v>
          </cell>
        </row>
        <row r="89">
          <cell r="A89" t="str">
            <v>DISK HARROW 14'</v>
          </cell>
          <cell r="B89"/>
          <cell r="C89">
            <v>1</v>
          </cell>
          <cell r="D89">
            <v>0.15400000000000003</v>
          </cell>
          <cell r="E89">
            <v>0.14000000000000001</v>
          </cell>
          <cell r="F89">
            <v>3.87</v>
          </cell>
          <cell r="G89">
            <v>3.73</v>
          </cell>
        </row>
        <row r="90">
          <cell r="A90" t="str">
            <v>GRAIND DRILL 12'</v>
          </cell>
          <cell r="B90"/>
          <cell r="C90">
            <v>1</v>
          </cell>
          <cell r="D90">
            <v>0.17270000000000002</v>
          </cell>
          <cell r="E90">
            <v>0.157</v>
          </cell>
          <cell r="F90">
            <v>4.47</v>
          </cell>
          <cell r="G90">
            <v>4.2699999999999996</v>
          </cell>
        </row>
        <row r="91">
          <cell r="A91" t="str">
            <v>ROTARY MOWER 12'</v>
          </cell>
          <cell r="B91"/>
          <cell r="C91">
            <v>2</v>
          </cell>
          <cell r="D91">
            <v>1.0780000000000001</v>
          </cell>
          <cell r="E91">
            <v>0.98</v>
          </cell>
          <cell r="F91">
            <v>3.01</v>
          </cell>
          <cell r="G91">
            <v>1.88</v>
          </cell>
        </row>
        <row r="92">
          <cell r="A92"/>
          <cell r="B92"/>
          <cell r="C92"/>
          <cell r="D92">
            <v>0</v>
          </cell>
          <cell r="E92"/>
          <cell r="F92"/>
          <cell r="G92"/>
        </row>
        <row r="93">
          <cell r="A93"/>
          <cell r="B93"/>
          <cell r="C93"/>
          <cell r="D93"/>
          <cell r="E93"/>
          <cell r="F93"/>
          <cell r="G93"/>
        </row>
        <row r="94">
          <cell r="A94" t="str">
            <v>PER ACRE TOTALS FOR</v>
          </cell>
          <cell r="B94"/>
          <cell r="C94"/>
          <cell r="D94"/>
          <cell r="E94"/>
          <cell r="F94"/>
          <cell r="G94"/>
        </row>
        <row r="95">
          <cell r="A95" t="str">
            <v>SELECTED OPERATIONS</v>
          </cell>
          <cell r="B95"/>
          <cell r="C95"/>
          <cell r="D95">
            <v>2.75</v>
          </cell>
          <cell r="E95">
            <v>2.5</v>
          </cell>
          <cell r="F95">
            <v>15.859999999999998</v>
          </cell>
          <cell r="G95">
            <v>13.05</v>
          </cell>
        </row>
        <row r="96">
          <cell r="A96"/>
          <cell r="B96"/>
          <cell r="C96"/>
          <cell r="D96"/>
          <cell r="E96"/>
          <cell r="F96"/>
          <cell r="G96"/>
        </row>
        <row r="97">
          <cell r="A97" t="str">
            <v>UNALLOCATED LABOR (HRS./AC.)</v>
          </cell>
          <cell r="B97"/>
          <cell r="C97"/>
          <cell r="D97">
            <v>3.4375</v>
          </cell>
          <cell r="E97"/>
          <cell r="F97"/>
          <cell r="G97"/>
        </row>
        <row r="98">
          <cell r="A98"/>
          <cell r="B98"/>
          <cell r="C98"/>
          <cell r="D98"/>
          <cell r="E98"/>
          <cell r="F98"/>
          <cell r="G98"/>
        </row>
        <row r="99">
          <cell r="A99"/>
          <cell r="B99"/>
          <cell r="C99"/>
          <cell r="D99"/>
          <cell r="E99"/>
          <cell r="F99"/>
          <cell r="G99"/>
        </row>
        <row r="100">
          <cell r="A100"/>
          <cell r="B100"/>
          <cell r="C100"/>
          <cell r="D100"/>
          <cell r="E100"/>
          <cell r="F100"/>
          <cell r="G100"/>
        </row>
        <row r="101">
          <cell r="A101" t="str">
            <v>REFERENCE CONTACTS:  KEN KELLEY - REGIONAL EXTENSION AGENT</v>
          </cell>
          <cell r="B101"/>
          <cell r="C101"/>
          <cell r="D101"/>
          <cell r="E101"/>
          <cell r="F101"/>
          <cell r="G101"/>
        </row>
        <row r="102">
          <cell r="A102"/>
          <cell r="B102" t="str">
            <v xml:space="preserve">                    MAX RUNGE - EXTENSION ECONOMIST</v>
          </cell>
          <cell r="C102"/>
          <cell r="D102"/>
          <cell r="E102"/>
          <cell r="F102"/>
          <cell r="G102"/>
        </row>
        <row r="103">
          <cell r="A103"/>
          <cell r="B103" t="str">
            <v xml:space="preserve">                    KIM MULLINEX - EXTENSION BEEF SPECIALIST</v>
          </cell>
          <cell r="C103"/>
          <cell r="D103"/>
          <cell r="E103"/>
          <cell r="F103"/>
          <cell r="G103"/>
        </row>
        <row r="104">
          <cell r="A104"/>
          <cell r="B104" t="str">
            <v xml:space="preserve">                    LEANNE DILLARD, EXTENSION FORAGE SPECIALIST</v>
          </cell>
          <cell r="C104"/>
          <cell r="D104"/>
          <cell r="E104"/>
          <cell r="F104"/>
          <cell r="G104"/>
        </row>
        <row r="105">
          <cell r="A105"/>
          <cell r="B105"/>
          <cell r="C105"/>
          <cell r="D105"/>
          <cell r="E105"/>
          <cell r="F105"/>
          <cell r="G105"/>
        </row>
        <row r="106">
          <cell r="A106" t="str">
            <v>Published by the Alabama Cooperative Extension System, Auburn</v>
          </cell>
          <cell r="B106"/>
          <cell r="C106"/>
          <cell r="D106"/>
          <cell r="E106"/>
          <cell r="F106"/>
          <cell r="G106"/>
        </row>
        <row r="107">
          <cell r="A107" t="str">
            <v>University, Alabama A&amp;M University, in cooperation with the U.S.</v>
          </cell>
          <cell r="B107"/>
          <cell r="C107"/>
          <cell r="D107"/>
          <cell r="E107"/>
          <cell r="F107"/>
          <cell r="G107"/>
        </row>
        <row r="108">
          <cell r="A108" t="str">
            <v>Department of Agriculture.  The Alabama Cooperative Extension System</v>
          </cell>
          <cell r="B108"/>
          <cell r="C108"/>
          <cell r="D108"/>
          <cell r="E108"/>
          <cell r="F108"/>
          <cell r="G108"/>
        </row>
        <row r="109">
          <cell r="A109" t="str">
            <v>offers educational programs, materials, and equal opportunity employment</v>
          </cell>
          <cell r="B109"/>
          <cell r="C109"/>
          <cell r="D109"/>
          <cell r="E109"/>
          <cell r="F109"/>
          <cell r="G109"/>
        </row>
        <row r="110">
          <cell r="A110" t="str">
            <v>to all people without regard to race, color, national origin, religion,</v>
          </cell>
          <cell r="B110"/>
          <cell r="C110"/>
          <cell r="D110"/>
          <cell r="E110"/>
          <cell r="F110"/>
          <cell r="G110"/>
        </row>
        <row r="111">
          <cell r="A111" t="str">
            <v>sex, age, veteran status, or disability.</v>
          </cell>
          <cell r="B111"/>
          <cell r="C111"/>
          <cell r="D111"/>
          <cell r="E111"/>
          <cell r="F111"/>
          <cell r="G111"/>
        </row>
        <row r="112">
          <cell r="A112"/>
          <cell r="B112"/>
          <cell r="C112"/>
          <cell r="D112"/>
          <cell r="E112"/>
          <cell r="F112"/>
          <cell r="G112"/>
        </row>
        <row r="119">
          <cell r="A119"/>
          <cell r="B119"/>
          <cell r="C119"/>
          <cell r="D119"/>
          <cell r="E119"/>
          <cell r="F119"/>
          <cell r="G119"/>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Q136"/>
  <sheetViews>
    <sheetView showGridLines="0" tabSelected="1" zoomScale="90" zoomScaleNormal="90" workbookViewId="0">
      <selection activeCell="A29" sqref="A29"/>
    </sheetView>
  </sheetViews>
  <sheetFormatPr defaultColWidth="10.25" defaultRowHeight="12.75" x14ac:dyDescent="0.2"/>
  <cols>
    <col min="1" max="1" width="18" style="1" customWidth="1"/>
    <col min="2" max="2" width="17.625" style="1" customWidth="1"/>
    <col min="3" max="3" width="14.375" style="1" customWidth="1"/>
    <col min="4" max="4" width="13.625" style="1" customWidth="1"/>
    <col min="5" max="5" width="14.125" style="1" customWidth="1"/>
    <col min="6" max="6" width="12.125" style="1" customWidth="1"/>
    <col min="7" max="7" width="12.5" style="1" customWidth="1"/>
    <col min="8" max="9" width="10.625" style="1" customWidth="1"/>
    <col min="10" max="10" width="7.625" style="1" customWidth="1"/>
    <col min="11" max="16384" width="10.25" style="1"/>
  </cols>
  <sheetData>
    <row r="1" spans="1:13" x14ac:dyDescent="0.2">
      <c r="A1" s="38"/>
      <c r="B1" s="54"/>
      <c r="L1" s="20"/>
      <c r="M1" s="20"/>
    </row>
    <row r="2" spans="1:13" x14ac:dyDescent="0.2">
      <c r="A2" s="38"/>
    </row>
    <row r="3" spans="1:13" x14ac:dyDescent="0.2">
      <c r="A3" s="38"/>
      <c r="B3" s="54"/>
      <c r="L3" s="20"/>
      <c r="M3" s="20"/>
    </row>
    <row r="4" spans="1:13" x14ac:dyDescent="0.2">
      <c r="A4" s="38"/>
      <c r="B4" s="20"/>
      <c r="M4" s="20"/>
    </row>
    <row r="5" spans="1:13" x14ac:dyDescent="0.2">
      <c r="A5" s="38"/>
      <c r="B5" s="20"/>
      <c r="M5" s="20"/>
    </row>
    <row r="6" spans="1:13" x14ac:dyDescent="0.2">
      <c r="A6" s="38"/>
      <c r="B6" s="20"/>
      <c r="M6" s="20"/>
    </row>
    <row r="7" spans="1:13" x14ac:dyDescent="0.2">
      <c r="A7" s="38"/>
      <c r="B7" s="20"/>
    </row>
    <row r="8" spans="1:13" x14ac:dyDescent="0.2">
      <c r="A8" s="38"/>
      <c r="B8" s="20"/>
      <c r="M8" s="20"/>
    </row>
    <row r="9" spans="1:13" x14ac:dyDescent="0.2">
      <c r="A9" s="38"/>
      <c r="B9" s="20"/>
      <c r="M9" s="20"/>
    </row>
    <row r="10" spans="1:13" x14ac:dyDescent="0.2">
      <c r="A10" s="38"/>
      <c r="B10" s="20"/>
    </row>
    <row r="11" spans="1:13" x14ac:dyDescent="0.2">
      <c r="A11" s="38"/>
      <c r="B11" s="20"/>
      <c r="F11" s="20"/>
      <c r="M11" s="20"/>
    </row>
    <row r="12" spans="1:13" x14ac:dyDescent="0.2">
      <c r="A12" s="38"/>
      <c r="M12" s="20"/>
    </row>
    <row r="13" spans="1:13" x14ac:dyDescent="0.2">
      <c r="A13" s="38"/>
      <c r="B13" s="20"/>
      <c r="M13" s="20"/>
    </row>
    <row r="14" spans="1:13" ht="33.75" x14ac:dyDescent="0.5">
      <c r="A14" s="38"/>
      <c r="B14" s="53" t="s">
        <v>105</v>
      </c>
      <c r="M14" s="20"/>
    </row>
    <row r="15" spans="1:13" x14ac:dyDescent="0.2">
      <c r="A15" s="38"/>
      <c r="B15" s="20"/>
    </row>
    <row r="16" spans="1:13" x14ac:dyDescent="0.2">
      <c r="A16" s="55" t="s">
        <v>104</v>
      </c>
      <c r="B16" s="20"/>
      <c r="M16" s="20"/>
    </row>
    <row r="17" spans="1:13" x14ac:dyDescent="0.2">
      <c r="A17" s="3" t="s">
        <v>103</v>
      </c>
      <c r="B17" s="3"/>
      <c r="C17" s="2"/>
      <c r="D17" s="2"/>
      <c r="E17" s="2"/>
      <c r="F17" s="2"/>
      <c r="G17" s="2"/>
    </row>
    <row r="18" spans="1:13" x14ac:dyDescent="0.2">
      <c r="A18" s="3" t="s">
        <v>55</v>
      </c>
      <c r="B18" s="19"/>
      <c r="C18" s="2"/>
      <c r="D18" s="2"/>
      <c r="E18" s="2"/>
      <c r="F18" s="2"/>
      <c r="G18" s="2"/>
      <c r="L18" s="20"/>
      <c r="M18" s="52"/>
    </row>
    <row r="19" spans="1:13" x14ac:dyDescent="0.2">
      <c r="A19" s="3" t="s">
        <v>102</v>
      </c>
      <c r="B19" s="3"/>
      <c r="C19" s="2"/>
      <c r="D19" s="2"/>
      <c r="E19" s="2"/>
      <c r="F19" s="2"/>
      <c r="G19" s="2"/>
      <c r="M19" s="52"/>
    </row>
    <row r="20" spans="1:13" x14ac:dyDescent="0.2">
      <c r="A20" s="3" t="s">
        <v>101</v>
      </c>
      <c r="B20" s="19"/>
      <c r="C20" s="2"/>
      <c r="D20" s="2"/>
      <c r="E20" s="2"/>
      <c r="F20" s="2"/>
      <c r="G20" s="2"/>
      <c r="M20" s="20"/>
    </row>
    <row r="21" spans="1:13" x14ac:dyDescent="0.2">
      <c r="A21" s="25"/>
      <c r="B21" s="23"/>
      <c r="C21" s="23"/>
      <c r="D21" s="23"/>
      <c r="E21" s="23"/>
      <c r="F21" s="23"/>
      <c r="G21" s="23"/>
      <c r="H21" s="22"/>
      <c r="I21" s="22"/>
    </row>
    <row r="22" spans="1:13" x14ac:dyDescent="0.2">
      <c r="A22" s="2"/>
      <c r="B22" s="2"/>
      <c r="C22" s="2"/>
      <c r="D22" s="2"/>
      <c r="E22" s="31" t="s">
        <v>100</v>
      </c>
      <c r="F22" s="31" t="s">
        <v>99</v>
      </c>
      <c r="G22" s="31" t="s">
        <v>98</v>
      </c>
      <c r="H22" s="51"/>
      <c r="I22" s="51"/>
      <c r="J22" s="38"/>
      <c r="M22" s="20"/>
    </row>
    <row r="23" spans="1:13" x14ac:dyDescent="0.2">
      <c r="A23" s="25" t="s">
        <v>97</v>
      </c>
      <c r="B23" s="23"/>
      <c r="C23" s="50" t="s">
        <v>96</v>
      </c>
      <c r="D23" s="50" t="s">
        <v>95</v>
      </c>
      <c r="E23" s="50" t="s">
        <v>94</v>
      </c>
      <c r="F23" s="50" t="s">
        <v>93</v>
      </c>
      <c r="G23" s="50" t="s">
        <v>92</v>
      </c>
      <c r="H23" s="49"/>
      <c r="I23" s="49"/>
      <c r="J23" s="38"/>
      <c r="M23" s="20"/>
    </row>
    <row r="24" spans="1:13" x14ac:dyDescent="0.2">
      <c r="A24" s="19"/>
      <c r="B24" s="2"/>
      <c r="C24" s="32"/>
      <c r="D24" s="2"/>
      <c r="E24" s="2"/>
      <c r="F24" s="2"/>
      <c r="G24" s="2"/>
      <c r="M24" s="20"/>
    </row>
    <row r="25" spans="1:13" x14ac:dyDescent="0.2">
      <c r="A25" s="3" t="s">
        <v>91</v>
      </c>
      <c r="B25" s="2"/>
      <c r="C25" s="32"/>
      <c r="D25" s="2"/>
      <c r="E25" s="2"/>
      <c r="F25" s="2"/>
      <c r="G25" s="2"/>
      <c r="M25" s="20"/>
    </row>
    <row r="26" spans="1:13" x14ac:dyDescent="0.2">
      <c r="A26" s="3" t="s">
        <v>90</v>
      </c>
      <c r="B26" s="2"/>
      <c r="C26" s="31" t="s">
        <v>81</v>
      </c>
      <c r="D26" s="56">
        <v>4</v>
      </c>
      <c r="E26" s="56">
        <v>100</v>
      </c>
      <c r="F26" s="9">
        <f t="shared" ref="F26:F34" si="0">E26*D26</f>
        <v>400</v>
      </c>
      <c r="G26" s="24"/>
      <c r="H26" s="27"/>
      <c r="I26" s="27"/>
      <c r="J26" s="20"/>
    </row>
    <row r="27" spans="1:13" x14ac:dyDescent="0.2">
      <c r="A27" s="2"/>
      <c r="B27" s="2"/>
      <c r="C27" s="32"/>
      <c r="D27" s="56"/>
      <c r="E27" s="56"/>
      <c r="F27" s="9">
        <f t="shared" si="0"/>
        <v>0</v>
      </c>
      <c r="G27" s="2"/>
    </row>
    <row r="28" spans="1:13" x14ac:dyDescent="0.2">
      <c r="A28" s="3" t="s">
        <v>89</v>
      </c>
      <c r="B28" s="2"/>
      <c r="C28" s="32"/>
      <c r="D28" s="56"/>
      <c r="E28" s="56"/>
      <c r="F28" s="9">
        <f t="shared" si="0"/>
        <v>0</v>
      </c>
      <c r="G28" s="2"/>
    </row>
    <row r="29" spans="1:13" x14ac:dyDescent="0.2">
      <c r="A29" s="3" t="s">
        <v>88</v>
      </c>
      <c r="B29" s="2"/>
      <c r="C29" s="31" t="s">
        <v>69</v>
      </c>
      <c r="D29" s="56">
        <v>1</v>
      </c>
      <c r="E29" s="56">
        <v>1</v>
      </c>
      <c r="F29" s="9">
        <f t="shared" si="0"/>
        <v>1</v>
      </c>
      <c r="G29" s="24"/>
      <c r="H29" s="27"/>
      <c r="I29" s="27"/>
    </row>
    <row r="30" spans="1:13" x14ac:dyDescent="0.2">
      <c r="A30" s="3" t="s">
        <v>87</v>
      </c>
      <c r="B30" s="2"/>
      <c r="C30" s="32"/>
      <c r="D30" s="56"/>
      <c r="E30" s="56"/>
      <c r="F30" s="9">
        <f t="shared" si="0"/>
        <v>0</v>
      </c>
      <c r="G30" s="2"/>
    </row>
    <row r="31" spans="1:13" x14ac:dyDescent="0.2">
      <c r="A31" s="3" t="s">
        <v>86</v>
      </c>
      <c r="B31" s="2"/>
      <c r="C31" s="31" t="s">
        <v>83</v>
      </c>
      <c r="D31" s="56">
        <f>D26*50</f>
        <v>200</v>
      </c>
      <c r="E31" s="56">
        <v>0.45</v>
      </c>
      <c r="F31" s="9">
        <f t="shared" si="0"/>
        <v>90</v>
      </c>
      <c r="G31" s="24"/>
      <c r="H31" s="27"/>
      <c r="I31" s="27"/>
      <c r="J31" s="20"/>
      <c r="M31" s="20"/>
    </row>
    <row r="32" spans="1:13" x14ac:dyDescent="0.2">
      <c r="A32" s="3" t="s">
        <v>85</v>
      </c>
      <c r="B32" s="2"/>
      <c r="C32" s="31" t="s">
        <v>83</v>
      </c>
      <c r="D32" s="56">
        <f>D26*10</f>
        <v>40</v>
      </c>
      <c r="E32" s="56">
        <v>0.4</v>
      </c>
      <c r="F32" s="9">
        <f t="shared" si="0"/>
        <v>16</v>
      </c>
      <c r="G32" s="46"/>
      <c r="H32" s="27"/>
      <c r="I32" s="27"/>
      <c r="J32" s="20"/>
      <c r="M32" s="20"/>
    </row>
    <row r="33" spans="1:14" x14ac:dyDescent="0.2">
      <c r="A33" s="3" t="s">
        <v>84</v>
      </c>
      <c r="B33" s="2"/>
      <c r="C33" s="31" t="s">
        <v>83</v>
      </c>
      <c r="D33" s="56">
        <f>D26*40</f>
        <v>160</v>
      </c>
      <c r="E33" s="56">
        <v>0.3</v>
      </c>
      <c r="F33" s="9">
        <f t="shared" si="0"/>
        <v>48</v>
      </c>
      <c r="G33" s="46"/>
      <c r="H33" s="27"/>
      <c r="I33" s="27"/>
      <c r="J33" s="20"/>
      <c r="M33" s="20"/>
    </row>
    <row r="34" spans="1:14" x14ac:dyDescent="0.2">
      <c r="A34" s="3" t="s">
        <v>82</v>
      </c>
      <c r="B34" s="2"/>
      <c r="C34" s="31" t="s">
        <v>81</v>
      </c>
      <c r="D34" s="56">
        <v>0.33</v>
      </c>
      <c r="E34" s="56">
        <v>35</v>
      </c>
      <c r="F34" s="9">
        <f t="shared" si="0"/>
        <v>11.55</v>
      </c>
      <c r="G34" s="46"/>
      <c r="H34" s="27"/>
      <c r="I34" s="27"/>
      <c r="J34" s="20"/>
      <c r="M34" s="20"/>
    </row>
    <row r="35" spans="1:14" x14ac:dyDescent="0.2">
      <c r="A35" s="2" t="s">
        <v>80</v>
      </c>
      <c r="B35" s="3"/>
      <c r="C35" s="3" t="s">
        <v>79</v>
      </c>
      <c r="D35" s="56">
        <v>1</v>
      </c>
      <c r="E35" s="56">
        <v>9</v>
      </c>
      <c r="F35" s="9">
        <f>+D35*E35</f>
        <v>9</v>
      </c>
      <c r="G35" s="46"/>
      <c r="H35" s="27"/>
      <c r="I35" s="27"/>
      <c r="J35" s="20"/>
      <c r="M35" s="20"/>
    </row>
    <row r="36" spans="1:14" x14ac:dyDescent="0.2">
      <c r="A36" s="3" t="s">
        <v>78</v>
      </c>
      <c r="B36" s="2"/>
      <c r="C36" s="31" t="s">
        <v>77</v>
      </c>
      <c r="D36" s="56">
        <f>D94+D96</f>
        <v>2.9774250000000002</v>
      </c>
      <c r="E36" s="56">
        <v>12.5</v>
      </c>
      <c r="F36" s="9">
        <f>E36*D36</f>
        <v>37.217812500000001</v>
      </c>
      <c r="G36" s="46"/>
      <c r="H36" s="27"/>
      <c r="I36" s="27"/>
      <c r="J36" s="20"/>
      <c r="M36" s="20"/>
    </row>
    <row r="37" spans="1:14" x14ac:dyDescent="0.2">
      <c r="A37" s="3" t="s">
        <v>76</v>
      </c>
      <c r="B37" s="2"/>
      <c r="C37" s="31" t="s">
        <v>69</v>
      </c>
      <c r="D37" s="56">
        <v>1</v>
      </c>
      <c r="E37" s="56">
        <v>22</v>
      </c>
      <c r="F37" s="9">
        <f>E37*D37</f>
        <v>22</v>
      </c>
      <c r="G37" s="24"/>
      <c r="H37" s="27"/>
      <c r="I37" s="27"/>
      <c r="J37" s="20"/>
      <c r="M37" s="20"/>
    </row>
    <row r="38" spans="1:14" x14ac:dyDescent="0.2">
      <c r="A38" s="3" t="s">
        <v>75</v>
      </c>
      <c r="B38" s="2"/>
      <c r="C38" s="31" t="s">
        <v>69</v>
      </c>
      <c r="D38" s="56">
        <v>1</v>
      </c>
      <c r="E38" s="56">
        <f>F94</f>
        <v>34.07</v>
      </c>
      <c r="F38" s="9">
        <f>E38*D38</f>
        <v>34.07</v>
      </c>
      <c r="G38" s="46"/>
      <c r="H38" s="27"/>
      <c r="I38" s="27"/>
      <c r="J38" s="20"/>
      <c r="M38" s="20"/>
    </row>
    <row r="39" spans="1:14" ht="13.5" thickBot="1" x14ac:dyDescent="0.25">
      <c r="A39" s="3" t="s">
        <v>74</v>
      </c>
      <c r="B39" s="2"/>
      <c r="C39" s="31" t="s">
        <v>66</v>
      </c>
      <c r="D39" s="9">
        <f>SUM(F29:F38)*6/12</f>
        <v>134.41890625000002</v>
      </c>
      <c r="E39" s="57">
        <v>5.5E-2</v>
      </c>
      <c r="F39" s="9">
        <f>E39*D39</f>
        <v>7.3930398437500013</v>
      </c>
      <c r="G39" s="44"/>
      <c r="H39" s="27"/>
      <c r="I39" s="27"/>
      <c r="J39" s="20"/>
      <c r="L39" s="21"/>
    </row>
    <row r="40" spans="1:14" x14ac:dyDescent="0.2">
      <c r="A40" s="2"/>
      <c r="B40" s="2"/>
      <c r="C40" s="2"/>
      <c r="D40" s="2"/>
      <c r="E40" s="2"/>
      <c r="F40" s="3"/>
      <c r="G40" s="3"/>
      <c r="H40" s="20"/>
      <c r="I40" s="20"/>
      <c r="J40" s="20"/>
    </row>
    <row r="41" spans="1:14" x14ac:dyDescent="0.2">
      <c r="A41" s="3" t="s">
        <v>73</v>
      </c>
      <c r="B41" s="2"/>
      <c r="C41" s="2"/>
      <c r="D41" s="2"/>
      <c r="E41" s="2"/>
      <c r="F41" s="9">
        <f>SUM(F29:F39)</f>
        <v>276.23085234375003</v>
      </c>
      <c r="G41" s="24"/>
      <c r="H41" s="27"/>
      <c r="I41" s="27"/>
      <c r="J41" s="20"/>
      <c r="M41" s="20"/>
    </row>
    <row r="42" spans="1:14" x14ac:dyDescent="0.2">
      <c r="A42" s="2"/>
      <c r="B42" s="2"/>
      <c r="C42" s="2"/>
      <c r="D42" s="2"/>
      <c r="E42" s="2"/>
      <c r="F42" s="2"/>
      <c r="G42" s="47"/>
      <c r="H42" s="22"/>
      <c r="I42" s="22"/>
      <c r="N42" s="20"/>
    </row>
    <row r="43" spans="1:14" x14ac:dyDescent="0.2">
      <c r="A43" s="48" t="s">
        <v>72</v>
      </c>
      <c r="B43" s="47"/>
      <c r="C43" s="47"/>
      <c r="D43" s="47"/>
      <c r="E43" s="47"/>
      <c r="F43" s="46">
        <f>F26-F41</f>
        <v>123.76914765624997</v>
      </c>
      <c r="G43" s="46"/>
      <c r="H43" s="27"/>
      <c r="I43" s="27"/>
      <c r="J43" s="20"/>
    </row>
    <row r="44" spans="1:14" x14ac:dyDescent="0.2">
      <c r="A44" s="2"/>
      <c r="B44" s="2"/>
      <c r="C44" s="2"/>
      <c r="D44" s="2"/>
      <c r="E44" s="2"/>
      <c r="F44" s="2"/>
      <c r="G44" s="13"/>
      <c r="H44" s="22"/>
      <c r="I44" s="22"/>
    </row>
    <row r="45" spans="1:14" x14ac:dyDescent="0.2">
      <c r="A45" s="3" t="s">
        <v>71</v>
      </c>
      <c r="B45" s="2"/>
      <c r="C45" s="2"/>
      <c r="D45" s="2"/>
      <c r="E45" s="2"/>
      <c r="F45" s="2"/>
      <c r="G45" s="2"/>
    </row>
    <row r="46" spans="1:14" x14ac:dyDescent="0.2">
      <c r="A46" s="3" t="s">
        <v>70</v>
      </c>
      <c r="B46" s="2"/>
      <c r="C46" s="31" t="s">
        <v>69</v>
      </c>
      <c r="D46" s="56">
        <v>1</v>
      </c>
      <c r="E46" s="9">
        <f>G94</f>
        <v>30.53</v>
      </c>
      <c r="F46" s="9">
        <f>E46*D46</f>
        <v>30.53</v>
      </c>
      <c r="G46" s="24"/>
      <c r="H46" s="27"/>
      <c r="I46" s="27"/>
      <c r="J46" s="20"/>
    </row>
    <row r="47" spans="1:14" x14ac:dyDescent="0.2">
      <c r="A47" s="3" t="s">
        <v>68</v>
      </c>
      <c r="B47" s="2"/>
      <c r="C47" s="31" t="s">
        <v>66</v>
      </c>
      <c r="D47" s="9">
        <f>[1]FesEstab17!F48</f>
        <v>309.89887284375004</v>
      </c>
      <c r="E47" s="56">
        <v>0.1</v>
      </c>
      <c r="F47" s="9">
        <f>E47*D47</f>
        <v>30.989887284375005</v>
      </c>
      <c r="G47" s="46"/>
      <c r="H47" s="27"/>
      <c r="I47" s="27"/>
      <c r="J47" s="20"/>
    </row>
    <row r="48" spans="1:14" ht="13.5" thickBot="1" x14ac:dyDescent="0.25">
      <c r="A48" s="3" t="s">
        <v>67</v>
      </c>
      <c r="B48" s="2"/>
      <c r="C48" s="31" t="s">
        <v>66</v>
      </c>
      <c r="D48" s="9">
        <f>F41</f>
        <v>276.23085234375003</v>
      </c>
      <c r="E48" s="58">
        <v>7.0000000000000007E-2</v>
      </c>
      <c r="F48" s="45">
        <f>E48*D48</f>
        <v>19.336159664062503</v>
      </c>
      <c r="G48" s="44"/>
      <c r="H48" s="27"/>
      <c r="I48" s="27"/>
      <c r="J48" s="20"/>
    </row>
    <row r="49" spans="1:10" x14ac:dyDescent="0.2">
      <c r="A49" s="2"/>
      <c r="B49" s="2"/>
      <c r="C49" s="32"/>
      <c r="D49" s="2"/>
      <c r="E49" s="2"/>
      <c r="F49" s="3"/>
      <c r="G49" s="3"/>
      <c r="H49" s="20"/>
      <c r="I49" s="20"/>
      <c r="J49" s="20"/>
    </row>
    <row r="50" spans="1:10" x14ac:dyDescent="0.2">
      <c r="A50" s="3" t="s">
        <v>65</v>
      </c>
      <c r="B50" s="2"/>
      <c r="C50" s="32"/>
      <c r="D50" s="2"/>
      <c r="E50" s="2"/>
      <c r="F50" s="9">
        <f>SUM(F46:F48)</f>
        <v>80.856046948437509</v>
      </c>
      <c r="G50" s="9"/>
      <c r="H50" s="21"/>
      <c r="I50" s="21"/>
      <c r="J50" s="20"/>
    </row>
    <row r="51" spans="1:10" x14ac:dyDescent="0.2">
      <c r="A51" s="2"/>
      <c r="B51" s="2"/>
      <c r="C51" s="32"/>
      <c r="D51" s="2"/>
      <c r="E51" s="2"/>
      <c r="F51" s="2"/>
      <c r="G51" s="2"/>
    </row>
    <row r="52" spans="1:10" x14ac:dyDescent="0.2">
      <c r="A52" s="2"/>
      <c r="B52" s="2"/>
      <c r="C52" s="2"/>
      <c r="D52" s="2"/>
      <c r="E52" s="2"/>
      <c r="F52" s="2"/>
      <c r="G52" s="2"/>
    </row>
    <row r="53" spans="1:10" x14ac:dyDescent="0.2">
      <c r="A53" s="43" t="s">
        <v>64</v>
      </c>
      <c r="B53" s="23"/>
      <c r="C53" s="23"/>
      <c r="D53" s="23"/>
      <c r="E53" s="23"/>
      <c r="F53" s="24">
        <f>F41+F50</f>
        <v>357.08689929218752</v>
      </c>
      <c r="G53" s="24"/>
      <c r="H53" s="27"/>
      <c r="I53" s="27"/>
      <c r="J53" s="20"/>
    </row>
    <row r="54" spans="1:10" x14ac:dyDescent="0.2">
      <c r="A54" s="2"/>
      <c r="B54" s="2"/>
      <c r="C54" s="2"/>
      <c r="D54" s="2"/>
      <c r="E54" s="2"/>
      <c r="F54" s="2"/>
      <c r="G54" s="2"/>
      <c r="J54" s="20"/>
    </row>
    <row r="55" spans="1:10" ht="13.5" thickBot="1" x14ac:dyDescent="0.25">
      <c r="A55" s="42" t="s">
        <v>63</v>
      </c>
      <c r="B55" s="5"/>
      <c r="C55" s="5"/>
      <c r="D55" s="5"/>
      <c r="E55" s="5"/>
      <c r="F55" s="28">
        <f>F26-F53</f>
        <v>42.913100707812475</v>
      </c>
      <c r="G55" s="28"/>
      <c r="H55" s="27"/>
      <c r="I55" s="27"/>
      <c r="J55" s="20"/>
    </row>
    <row r="56" spans="1:10" ht="13.5" thickTop="1" x14ac:dyDescent="0.2">
      <c r="A56" s="40"/>
      <c r="B56" s="13"/>
      <c r="C56" s="13"/>
      <c r="D56" s="13"/>
      <c r="E56" s="13"/>
      <c r="F56" s="41"/>
      <c r="G56" s="41"/>
      <c r="H56" s="27"/>
      <c r="I56" s="27"/>
      <c r="J56" s="20"/>
    </row>
    <row r="57" spans="1:10" x14ac:dyDescent="0.2">
      <c r="A57" s="13"/>
      <c r="B57" s="13"/>
      <c r="C57" s="13"/>
      <c r="D57" s="13"/>
      <c r="E57" s="13"/>
      <c r="F57" s="13"/>
      <c r="G57" s="13"/>
      <c r="H57" s="22"/>
      <c r="I57" s="22"/>
    </row>
    <row r="58" spans="1:10" x14ac:dyDescent="0.2">
      <c r="A58" s="3" t="s">
        <v>62</v>
      </c>
      <c r="B58" s="2"/>
      <c r="C58" s="2"/>
      <c r="D58" s="2"/>
      <c r="E58" s="2"/>
      <c r="F58" s="2"/>
      <c r="G58" s="2"/>
      <c r="J58" s="20"/>
    </row>
    <row r="59" spans="1:10" x14ac:dyDescent="0.2">
      <c r="A59" s="3" t="s">
        <v>61</v>
      </c>
      <c r="B59" s="2"/>
      <c r="C59" s="2"/>
      <c r="D59" s="2"/>
      <c r="E59" s="2"/>
      <c r="F59" s="2"/>
      <c r="G59" s="2"/>
      <c r="J59" s="20"/>
    </row>
    <row r="60" spans="1:10" x14ac:dyDescent="0.2">
      <c r="A60" s="3" t="s">
        <v>60</v>
      </c>
      <c r="B60" s="2"/>
      <c r="C60" s="2"/>
      <c r="D60" s="2"/>
      <c r="E60" s="2"/>
      <c r="F60" s="2"/>
      <c r="G60" s="2"/>
      <c r="J60" s="20"/>
    </row>
    <row r="61" spans="1:10" x14ac:dyDescent="0.2">
      <c r="A61" s="3" t="s">
        <v>59</v>
      </c>
      <c r="B61" s="2"/>
      <c r="C61" s="2"/>
      <c r="D61" s="2"/>
      <c r="E61" s="2"/>
      <c r="F61" s="2"/>
      <c r="G61" s="2"/>
    </row>
    <row r="62" spans="1:10" x14ac:dyDescent="0.2">
      <c r="A62" s="3" t="s">
        <v>58</v>
      </c>
      <c r="B62" s="2"/>
      <c r="C62" s="2"/>
      <c r="D62" s="2"/>
      <c r="E62" s="2"/>
      <c r="F62" s="2"/>
      <c r="G62" s="2"/>
      <c r="J62" s="20"/>
    </row>
    <row r="63" spans="1:10" x14ac:dyDescent="0.2">
      <c r="A63" s="3" t="s">
        <v>57</v>
      </c>
      <c r="B63" s="2"/>
      <c r="C63" s="2"/>
      <c r="D63" s="2"/>
      <c r="E63" s="2"/>
      <c r="F63" s="2"/>
      <c r="G63" s="2"/>
      <c r="J63" s="20"/>
    </row>
    <row r="64" spans="1:10" x14ac:dyDescent="0.2">
      <c r="A64" s="2"/>
      <c r="B64" s="2"/>
      <c r="C64" s="2"/>
      <c r="D64" s="2"/>
      <c r="E64" s="2"/>
      <c r="F64" s="2"/>
      <c r="G64" s="2"/>
    </row>
    <row r="65" spans="1:9" x14ac:dyDescent="0.2">
      <c r="A65" s="2"/>
      <c r="B65" s="2"/>
      <c r="C65" s="2"/>
      <c r="D65" s="2"/>
      <c r="E65" s="2"/>
      <c r="F65" s="2"/>
      <c r="G65" s="2"/>
    </row>
    <row r="66" spans="1:9" x14ac:dyDescent="0.2">
      <c r="A66" s="3" t="s">
        <v>56</v>
      </c>
      <c r="B66" s="2"/>
      <c r="C66" s="2"/>
      <c r="D66" s="2"/>
      <c r="E66" s="2"/>
      <c r="F66" s="2"/>
      <c r="G66" s="2"/>
    </row>
    <row r="67" spans="1:9" x14ac:dyDescent="0.2">
      <c r="A67" s="20"/>
    </row>
    <row r="68" spans="1:9" x14ac:dyDescent="0.2">
      <c r="A68" s="20"/>
    </row>
    <row r="69" spans="1:9" x14ac:dyDescent="0.2">
      <c r="A69" s="20"/>
    </row>
    <row r="70" spans="1:9" x14ac:dyDescent="0.2">
      <c r="A70" s="20"/>
    </row>
    <row r="71" spans="1:9" x14ac:dyDescent="0.2">
      <c r="A71" s="20"/>
    </row>
    <row r="72" spans="1:9" x14ac:dyDescent="0.2">
      <c r="A72" s="20"/>
    </row>
    <row r="73" spans="1:9" x14ac:dyDescent="0.2">
      <c r="A73" s="3" t="s">
        <v>55</v>
      </c>
      <c r="B73" s="2"/>
      <c r="C73" s="3" t="str">
        <f>A17</f>
        <v>ALABAMA, 2017-2018</v>
      </c>
      <c r="D73" s="2"/>
      <c r="E73" s="2"/>
      <c r="F73" s="2"/>
      <c r="G73" s="2"/>
    </row>
    <row r="74" spans="1:9" x14ac:dyDescent="0.2">
      <c r="A74" s="2"/>
      <c r="B74" s="2"/>
      <c r="C74" s="2"/>
      <c r="D74" s="2"/>
      <c r="E74" s="2"/>
      <c r="F74" s="2"/>
      <c r="G74" s="2"/>
    </row>
    <row r="75" spans="1:9" x14ac:dyDescent="0.2">
      <c r="A75" s="25" t="s">
        <v>54</v>
      </c>
      <c r="B75" s="23"/>
      <c r="C75" s="23"/>
      <c r="D75" s="23"/>
      <c r="E75" s="23"/>
      <c r="F75" s="23"/>
      <c r="G75" s="23"/>
      <c r="H75" s="22"/>
      <c r="I75" s="22"/>
    </row>
    <row r="76" spans="1:9" x14ac:dyDescent="0.2">
      <c r="A76" s="40"/>
      <c r="B76" s="13"/>
      <c r="C76" s="13"/>
      <c r="D76" s="13"/>
      <c r="E76" s="13"/>
      <c r="F76" s="13"/>
      <c r="G76" s="13"/>
      <c r="H76" s="22"/>
      <c r="I76" s="22"/>
    </row>
    <row r="77" spans="1:9" x14ac:dyDescent="0.2">
      <c r="A77" s="3" t="s">
        <v>53</v>
      </c>
      <c r="B77" s="31" t="s">
        <v>52</v>
      </c>
      <c r="C77" s="39" t="s">
        <v>51</v>
      </c>
      <c r="D77" s="39" t="s">
        <v>50</v>
      </c>
      <c r="E77" s="39" t="s">
        <v>49</v>
      </c>
      <c r="F77" s="39" t="s">
        <v>48</v>
      </c>
      <c r="G77" s="39" t="s">
        <v>47</v>
      </c>
      <c r="H77" s="38"/>
      <c r="I77" s="38"/>
    </row>
    <row r="78" spans="1:9" x14ac:dyDescent="0.2">
      <c r="A78" s="23"/>
      <c r="B78" s="23"/>
      <c r="C78" s="37" t="s">
        <v>46</v>
      </c>
      <c r="D78" s="37" t="s">
        <v>45</v>
      </c>
      <c r="E78" s="37" t="s">
        <v>45</v>
      </c>
      <c r="F78" s="37" t="s">
        <v>44</v>
      </c>
      <c r="G78" s="37" t="s">
        <v>44</v>
      </c>
      <c r="H78" s="36"/>
      <c r="I78" s="36"/>
    </row>
    <row r="79" spans="1:9" x14ac:dyDescent="0.2">
      <c r="A79" s="2"/>
      <c r="B79" s="2"/>
      <c r="C79" s="34"/>
      <c r="D79" s="33" t="s">
        <v>43</v>
      </c>
      <c r="E79" s="2"/>
      <c r="F79" s="2"/>
      <c r="G79" s="2"/>
    </row>
    <row r="80" spans="1:9" x14ac:dyDescent="0.2">
      <c r="A80" s="3" t="s">
        <v>42</v>
      </c>
      <c r="B80" s="32" t="s">
        <v>41</v>
      </c>
      <c r="C80" s="34">
        <v>1</v>
      </c>
      <c r="D80" s="35">
        <f>+E80*$J$84</f>
        <v>6.6000000000000003E-2</v>
      </c>
      <c r="E80" s="2">
        <v>0.06</v>
      </c>
      <c r="F80" s="2">
        <v>1.49</v>
      </c>
      <c r="G80" s="2">
        <v>0.95</v>
      </c>
    </row>
    <row r="81" spans="1:17" x14ac:dyDescent="0.2">
      <c r="A81" s="2"/>
      <c r="B81" s="2"/>
      <c r="C81" s="34"/>
      <c r="D81" s="33"/>
      <c r="E81" s="2"/>
      <c r="F81" s="2"/>
      <c r="G81" s="2"/>
    </row>
    <row r="82" spans="1:17" x14ac:dyDescent="0.2">
      <c r="A82" s="3" t="s">
        <v>31</v>
      </c>
      <c r="B82" s="32" t="s">
        <v>39</v>
      </c>
      <c r="C82" s="9">
        <v>1</v>
      </c>
      <c r="D82" s="9">
        <f>E82*$J$84</f>
        <v>0.18810000000000002</v>
      </c>
      <c r="E82" s="9">
        <v>0.17100000000000001</v>
      </c>
      <c r="F82" s="9">
        <v>6.88</v>
      </c>
      <c r="G82" s="9">
        <v>6.03</v>
      </c>
      <c r="H82" s="21"/>
      <c r="I82" s="21"/>
    </row>
    <row r="83" spans="1:17" x14ac:dyDescent="0.2">
      <c r="A83" s="3" t="s">
        <v>28</v>
      </c>
      <c r="B83" s="31" t="s">
        <v>39</v>
      </c>
      <c r="C83" s="9">
        <v>1</v>
      </c>
      <c r="D83" s="9">
        <f>E83*$J$84</f>
        <v>0.11110000000000002</v>
      </c>
      <c r="E83" s="9">
        <v>0.10100000000000001</v>
      </c>
      <c r="F83" s="9">
        <v>1.79</v>
      </c>
      <c r="G83" s="9">
        <v>1.19</v>
      </c>
      <c r="H83" s="21"/>
      <c r="I83" s="21"/>
    </row>
    <row r="84" spans="1:17" x14ac:dyDescent="0.2">
      <c r="A84" s="3" t="s">
        <v>25</v>
      </c>
      <c r="B84" s="31" t="s">
        <v>39</v>
      </c>
      <c r="C84" s="9">
        <v>1</v>
      </c>
      <c r="D84" s="9">
        <f>E84*$J$84</f>
        <v>0.2321</v>
      </c>
      <c r="E84" s="9">
        <v>0.21099999999999999</v>
      </c>
      <c r="F84" s="9">
        <v>6.15</v>
      </c>
      <c r="G84" s="9">
        <v>5.75</v>
      </c>
      <c r="H84" s="21"/>
      <c r="I84" s="21"/>
      <c r="J84" s="21">
        <v>1.1000000000000001</v>
      </c>
      <c r="K84" s="20" t="s">
        <v>40</v>
      </c>
    </row>
    <row r="85" spans="1:17" x14ac:dyDescent="0.2">
      <c r="A85" s="3" t="s">
        <v>23</v>
      </c>
      <c r="B85" s="31" t="s">
        <v>39</v>
      </c>
      <c r="C85" s="9">
        <v>1</v>
      </c>
      <c r="D85" s="9">
        <f>E85*$J$84</f>
        <v>9.9000000000000005E-2</v>
      </c>
      <c r="E85" s="9">
        <v>0.09</v>
      </c>
      <c r="F85" s="9">
        <v>1.47</v>
      </c>
      <c r="G85" s="9">
        <v>1.82</v>
      </c>
      <c r="H85" s="21"/>
      <c r="I85" s="21"/>
      <c r="J85" s="21">
        <v>1.25</v>
      </c>
      <c r="K85" s="20" t="s">
        <v>38</v>
      </c>
    </row>
    <row r="86" spans="1:17" x14ac:dyDescent="0.2">
      <c r="A86" s="3"/>
      <c r="B86" s="31"/>
      <c r="C86" s="9"/>
      <c r="D86" s="9"/>
      <c r="E86" s="9"/>
      <c r="F86" s="9"/>
      <c r="G86" s="9"/>
      <c r="H86" s="21"/>
      <c r="I86" s="21"/>
    </row>
    <row r="87" spans="1:17" x14ac:dyDescent="0.2">
      <c r="A87" s="3" t="s">
        <v>31</v>
      </c>
      <c r="B87" s="31" t="s">
        <v>34</v>
      </c>
      <c r="C87" s="9">
        <v>1</v>
      </c>
      <c r="D87" s="9">
        <f>E87*$J$84</f>
        <v>0.18700000000000003</v>
      </c>
      <c r="E87" s="9">
        <v>0.17</v>
      </c>
      <c r="F87" s="9">
        <v>6.88</v>
      </c>
      <c r="G87" s="9">
        <v>6.03</v>
      </c>
      <c r="H87" s="21"/>
      <c r="I87" s="21"/>
      <c r="J87" s="21">
        <f t="shared" ref="J87:J96" si="1">D82*C82</f>
        <v>0.18810000000000002</v>
      </c>
      <c r="K87" s="21">
        <f t="shared" ref="K87:K96" si="2">E82*C82</f>
        <v>0.17100000000000001</v>
      </c>
      <c r="L87" s="21">
        <f t="shared" ref="L87:L96" si="3">F82*C82</f>
        <v>6.88</v>
      </c>
      <c r="M87" s="21">
        <f t="shared" ref="M87:M96" si="4">G82*C82</f>
        <v>6.03</v>
      </c>
      <c r="N87" s="26" t="s">
        <v>31</v>
      </c>
      <c r="Q87" s="20" t="s">
        <v>37</v>
      </c>
    </row>
    <row r="88" spans="1:17" x14ac:dyDescent="0.2">
      <c r="A88" s="3" t="s">
        <v>28</v>
      </c>
      <c r="B88" s="31" t="s">
        <v>34</v>
      </c>
      <c r="C88" s="9">
        <v>1</v>
      </c>
      <c r="D88" s="9">
        <f>E88*$J$84</f>
        <v>0.11000000000000001</v>
      </c>
      <c r="E88" s="9">
        <v>0.1</v>
      </c>
      <c r="F88" s="9">
        <v>1.79</v>
      </c>
      <c r="G88" s="9">
        <v>1.19</v>
      </c>
      <c r="H88" s="21"/>
      <c r="I88" s="21"/>
      <c r="J88" s="21">
        <f t="shared" si="1"/>
        <v>0.11110000000000002</v>
      </c>
      <c r="K88" s="21">
        <f t="shared" si="2"/>
        <v>0.10100000000000001</v>
      </c>
      <c r="L88" s="21">
        <f t="shared" si="3"/>
        <v>1.79</v>
      </c>
      <c r="M88" s="21">
        <f t="shared" si="4"/>
        <v>1.19</v>
      </c>
      <c r="N88" s="26" t="s">
        <v>28</v>
      </c>
      <c r="Q88" s="20" t="s">
        <v>36</v>
      </c>
    </row>
    <row r="89" spans="1:17" x14ac:dyDescent="0.2">
      <c r="A89" s="3" t="s">
        <v>25</v>
      </c>
      <c r="B89" s="31" t="s">
        <v>34</v>
      </c>
      <c r="C89" s="9">
        <v>1</v>
      </c>
      <c r="D89" s="9">
        <f>E89*$J$84</f>
        <v>0.23100000000000001</v>
      </c>
      <c r="E89" s="9">
        <v>0.21</v>
      </c>
      <c r="F89" s="9">
        <v>6.15</v>
      </c>
      <c r="G89" s="9">
        <v>5.75</v>
      </c>
      <c r="H89" s="21"/>
      <c r="I89" s="21"/>
      <c r="J89" s="21">
        <f t="shared" si="1"/>
        <v>0.2321</v>
      </c>
      <c r="K89" s="21">
        <f t="shared" si="2"/>
        <v>0.21099999999999999</v>
      </c>
      <c r="L89" s="21">
        <f t="shared" si="3"/>
        <v>6.15</v>
      </c>
      <c r="M89" s="21">
        <f t="shared" si="4"/>
        <v>5.75</v>
      </c>
      <c r="N89" s="26" t="s">
        <v>25</v>
      </c>
      <c r="Q89" s="20" t="s">
        <v>35</v>
      </c>
    </row>
    <row r="90" spans="1:17" x14ac:dyDescent="0.2">
      <c r="A90" s="3" t="s">
        <v>23</v>
      </c>
      <c r="B90" s="31" t="s">
        <v>34</v>
      </c>
      <c r="C90" s="9">
        <v>1</v>
      </c>
      <c r="D90" s="9">
        <f>E90*$J$84</f>
        <v>9.9000000000000005E-2</v>
      </c>
      <c r="E90" s="9">
        <v>0.09</v>
      </c>
      <c r="F90" s="9">
        <v>1.47</v>
      </c>
      <c r="G90" s="9">
        <v>1.82</v>
      </c>
      <c r="H90" s="21"/>
      <c r="I90" s="21"/>
      <c r="J90" s="21">
        <f t="shared" si="1"/>
        <v>9.9000000000000005E-2</v>
      </c>
      <c r="K90" s="21">
        <f t="shared" si="2"/>
        <v>0.09</v>
      </c>
      <c r="L90" s="21">
        <f t="shared" si="3"/>
        <v>1.47</v>
      </c>
      <c r="M90" s="21">
        <f t="shared" si="4"/>
        <v>1.82</v>
      </c>
      <c r="N90" s="26" t="s">
        <v>23</v>
      </c>
      <c r="Q90" s="20" t="s">
        <v>33</v>
      </c>
    </row>
    <row r="91" spans="1:17" ht="13.5" thickBot="1" x14ac:dyDescent="0.25">
      <c r="A91" s="30"/>
      <c r="B91" s="29"/>
      <c r="C91" s="28"/>
      <c r="D91" s="28"/>
      <c r="E91" s="28"/>
      <c r="F91" s="28"/>
      <c r="G91" s="28"/>
      <c r="H91" s="27"/>
      <c r="I91" s="27"/>
      <c r="J91" s="21">
        <f t="shared" si="1"/>
        <v>0</v>
      </c>
      <c r="K91" s="21">
        <f t="shared" si="2"/>
        <v>0</v>
      </c>
      <c r="L91" s="21">
        <f t="shared" si="3"/>
        <v>0</v>
      </c>
      <c r="M91" s="21">
        <f t="shared" si="4"/>
        <v>0</v>
      </c>
      <c r="N91" s="26"/>
      <c r="Q91" s="20" t="s">
        <v>32</v>
      </c>
    </row>
    <row r="92" spans="1:17" ht="13.5" thickTop="1" x14ac:dyDescent="0.2">
      <c r="A92" s="19"/>
      <c r="B92" s="2"/>
      <c r="C92" s="2"/>
      <c r="D92" s="2"/>
      <c r="E92" s="2"/>
      <c r="F92" s="2"/>
      <c r="G92" s="2"/>
      <c r="J92" s="21">
        <f t="shared" si="1"/>
        <v>0.18700000000000003</v>
      </c>
      <c r="K92" s="21">
        <f t="shared" si="2"/>
        <v>0.17</v>
      </c>
      <c r="L92" s="21">
        <f t="shared" si="3"/>
        <v>6.88</v>
      </c>
      <c r="M92" s="21">
        <f t="shared" si="4"/>
        <v>6.03</v>
      </c>
      <c r="N92" s="26" t="s">
        <v>31</v>
      </c>
      <c r="Q92" s="20" t="s">
        <v>30</v>
      </c>
    </row>
    <row r="93" spans="1:17" x14ac:dyDescent="0.2">
      <c r="A93" s="3" t="s">
        <v>29</v>
      </c>
      <c r="B93" s="2"/>
      <c r="C93" s="2"/>
      <c r="D93" s="2"/>
      <c r="E93" s="2"/>
      <c r="F93" s="2"/>
      <c r="G93" s="2"/>
      <c r="J93" s="21">
        <f t="shared" si="1"/>
        <v>0.11000000000000001</v>
      </c>
      <c r="K93" s="21">
        <f t="shared" si="2"/>
        <v>0.1</v>
      </c>
      <c r="L93" s="21">
        <f t="shared" si="3"/>
        <v>1.79</v>
      </c>
      <c r="M93" s="21">
        <f t="shared" si="4"/>
        <v>1.19</v>
      </c>
      <c r="N93" s="26" t="s">
        <v>28</v>
      </c>
      <c r="Q93" s="20" t="s">
        <v>27</v>
      </c>
    </row>
    <row r="94" spans="1:17" x14ac:dyDescent="0.2">
      <c r="A94" s="25" t="s">
        <v>26</v>
      </c>
      <c r="B94" s="23"/>
      <c r="C94" s="23"/>
      <c r="D94" s="24">
        <f>SUM(D80:D90)</f>
        <v>1.3233000000000001</v>
      </c>
      <c r="E94" s="24">
        <f>SUM(E80:E90)</f>
        <v>1.2030000000000001</v>
      </c>
      <c r="F94" s="24">
        <f>SUM(F80:F90)</f>
        <v>34.07</v>
      </c>
      <c r="G94" s="24">
        <f>SUM(G80:G90)</f>
        <v>30.53</v>
      </c>
      <c r="H94" s="27"/>
      <c r="I94" s="27"/>
      <c r="J94" s="21">
        <f t="shared" si="1"/>
        <v>0.23100000000000001</v>
      </c>
      <c r="K94" s="21">
        <f t="shared" si="2"/>
        <v>0.21</v>
      </c>
      <c r="L94" s="21">
        <f t="shared" si="3"/>
        <v>6.15</v>
      </c>
      <c r="M94" s="21">
        <f t="shared" si="4"/>
        <v>5.75</v>
      </c>
      <c r="N94" s="26" t="s">
        <v>25</v>
      </c>
      <c r="Q94" s="20" t="s">
        <v>24</v>
      </c>
    </row>
    <row r="95" spans="1:17" x14ac:dyDescent="0.2">
      <c r="A95" s="19"/>
      <c r="B95" s="2"/>
      <c r="C95" s="2"/>
      <c r="D95" s="2"/>
      <c r="E95" s="2"/>
      <c r="F95" s="2"/>
      <c r="G95" s="2"/>
      <c r="J95" s="21">
        <f t="shared" si="1"/>
        <v>9.9000000000000005E-2</v>
      </c>
      <c r="K95" s="21">
        <f t="shared" si="2"/>
        <v>0.09</v>
      </c>
      <c r="L95" s="21">
        <f t="shared" si="3"/>
        <v>1.47</v>
      </c>
      <c r="M95" s="21">
        <f t="shared" si="4"/>
        <v>1.82</v>
      </c>
      <c r="N95" s="26" t="s">
        <v>23</v>
      </c>
      <c r="Q95" s="20" t="s">
        <v>22</v>
      </c>
    </row>
    <row r="96" spans="1:17" x14ac:dyDescent="0.2">
      <c r="A96" s="25" t="s">
        <v>21</v>
      </c>
      <c r="B96" s="23"/>
      <c r="C96" s="23"/>
      <c r="D96" s="24">
        <f>+D94*$J$85</f>
        <v>1.6541250000000001</v>
      </c>
      <c r="E96" s="23"/>
      <c r="F96" s="23"/>
      <c r="G96" s="23"/>
      <c r="H96" s="22"/>
      <c r="I96" s="22"/>
      <c r="J96" s="21">
        <f t="shared" si="1"/>
        <v>0</v>
      </c>
      <c r="K96" s="21">
        <f t="shared" si="2"/>
        <v>0</v>
      </c>
      <c r="L96" s="21">
        <f t="shared" si="3"/>
        <v>0</v>
      </c>
      <c r="M96" s="21">
        <f t="shared" si="4"/>
        <v>0</v>
      </c>
      <c r="N96" s="20" t="s">
        <v>20</v>
      </c>
      <c r="Q96" s="20" t="s">
        <v>20</v>
      </c>
    </row>
    <row r="97" spans="1:7" x14ac:dyDescent="0.2">
      <c r="A97" s="19"/>
      <c r="B97" s="2"/>
      <c r="C97" s="2"/>
      <c r="D97" s="2"/>
      <c r="E97" s="2"/>
      <c r="F97" s="2"/>
      <c r="G97" s="2"/>
    </row>
    <row r="98" spans="1:7" x14ac:dyDescent="0.2">
      <c r="A98" s="3" t="s">
        <v>19</v>
      </c>
      <c r="B98" s="2"/>
      <c r="C98" s="2"/>
      <c r="D98" s="2"/>
      <c r="E98" s="2"/>
      <c r="F98" s="2"/>
      <c r="G98" s="2"/>
    </row>
    <row r="99" spans="1:7" x14ac:dyDescent="0.2">
      <c r="A99" s="3" t="s">
        <v>18</v>
      </c>
      <c r="B99" s="2"/>
      <c r="C99" s="2"/>
      <c r="D99" s="2"/>
      <c r="E99" s="2"/>
      <c r="F99" s="2"/>
      <c r="G99" s="2"/>
    </row>
    <row r="100" spans="1:7" x14ac:dyDescent="0.2">
      <c r="A100" s="3"/>
      <c r="B100" s="2"/>
      <c r="C100" s="2"/>
      <c r="D100" s="2"/>
      <c r="E100" s="2"/>
      <c r="F100" s="2"/>
      <c r="G100" s="2"/>
    </row>
    <row r="101" spans="1:7" x14ac:dyDescent="0.2">
      <c r="A101" s="3"/>
      <c r="B101" s="2"/>
      <c r="C101" s="2"/>
      <c r="D101" s="2"/>
      <c r="E101" s="2"/>
      <c r="F101" s="2"/>
      <c r="G101" s="2"/>
    </row>
    <row r="102" spans="1:7" x14ac:dyDescent="0.2">
      <c r="A102" s="3"/>
      <c r="B102" s="2"/>
      <c r="C102" s="2"/>
      <c r="D102" s="2"/>
      <c r="E102" s="2"/>
      <c r="F102" s="2"/>
      <c r="G102" s="2"/>
    </row>
    <row r="103" spans="1:7" x14ac:dyDescent="0.2">
      <c r="A103" s="2"/>
      <c r="B103" s="2"/>
      <c r="C103" s="2"/>
      <c r="D103" s="2"/>
      <c r="E103" s="2"/>
      <c r="F103" s="2"/>
      <c r="G103" s="2"/>
    </row>
    <row r="104" spans="1:7" x14ac:dyDescent="0.2">
      <c r="A104" s="2"/>
      <c r="B104" s="3" t="s">
        <v>17</v>
      </c>
      <c r="C104" s="2"/>
      <c r="D104" s="2"/>
      <c r="E104" s="2"/>
      <c r="F104" s="2"/>
      <c r="G104" s="2"/>
    </row>
    <row r="105" spans="1:7" x14ac:dyDescent="0.2">
      <c r="A105" s="2"/>
      <c r="B105" s="3" t="s">
        <v>16</v>
      </c>
      <c r="C105" s="2"/>
      <c r="D105" s="2"/>
      <c r="E105" s="2"/>
      <c r="F105" s="2"/>
      <c r="G105" s="2"/>
    </row>
    <row r="106" spans="1:7" x14ac:dyDescent="0.2">
      <c r="A106" s="2"/>
      <c r="B106" s="3"/>
      <c r="C106" s="2"/>
      <c r="D106" s="2"/>
      <c r="E106" s="2"/>
      <c r="F106" s="2"/>
      <c r="G106" s="2"/>
    </row>
    <row r="107" spans="1:7" x14ac:dyDescent="0.2">
      <c r="A107" s="2"/>
      <c r="B107" s="2"/>
      <c r="C107" s="2"/>
      <c r="D107" s="3" t="s">
        <v>15</v>
      </c>
      <c r="E107" s="2"/>
      <c r="F107" s="2"/>
      <c r="G107" s="2"/>
    </row>
    <row r="108" spans="1:7" x14ac:dyDescent="0.2">
      <c r="A108" s="13"/>
      <c r="B108" s="8">
        <f>D108-20</f>
        <v>80</v>
      </c>
      <c r="C108" s="8">
        <f>D108-10</f>
        <v>90</v>
      </c>
      <c r="D108" s="9">
        <f>E26</f>
        <v>100</v>
      </c>
      <c r="E108" s="9">
        <f>D108+10</f>
        <v>110</v>
      </c>
      <c r="F108" s="9">
        <f>D108+20</f>
        <v>120</v>
      </c>
      <c r="G108" s="2"/>
    </row>
    <row r="109" spans="1:7" x14ac:dyDescent="0.2">
      <c r="A109" s="15" t="s">
        <v>14</v>
      </c>
      <c r="B109" s="17" t="s">
        <v>11</v>
      </c>
      <c r="C109" s="18"/>
      <c r="D109" s="17" t="s">
        <v>11</v>
      </c>
      <c r="E109" s="17" t="s">
        <v>11</v>
      </c>
      <c r="F109" s="16" t="s">
        <v>11</v>
      </c>
      <c r="G109" s="2"/>
    </row>
    <row r="110" spans="1:7" x14ac:dyDescent="0.2">
      <c r="A110" s="15" t="s">
        <v>13</v>
      </c>
      <c r="B110" s="13"/>
      <c r="C110" s="2"/>
      <c r="D110" s="14" t="s">
        <v>12</v>
      </c>
      <c r="E110" s="13"/>
      <c r="F110" s="6"/>
      <c r="G110" s="2"/>
    </row>
    <row r="111" spans="1:7" x14ac:dyDescent="0.2">
      <c r="A111" s="6"/>
      <c r="B111" s="3" t="s">
        <v>11</v>
      </c>
      <c r="C111" s="12" t="s">
        <v>11</v>
      </c>
      <c r="D111" s="3" t="s">
        <v>11</v>
      </c>
      <c r="E111" s="3" t="s">
        <v>11</v>
      </c>
      <c r="F111" s="11" t="s">
        <v>11</v>
      </c>
      <c r="G111" s="2"/>
    </row>
    <row r="112" spans="1:7" x14ac:dyDescent="0.2">
      <c r="A112" s="10">
        <f>A116-2</f>
        <v>2</v>
      </c>
      <c r="B112" s="8">
        <f>(B108*A112)-F53</f>
        <v>-197.08689929218752</v>
      </c>
      <c r="C112" s="8">
        <f>(C108*A112)-F53</f>
        <v>-177.08689929218752</v>
      </c>
      <c r="D112" s="8">
        <f>(D108*A112)-F53</f>
        <v>-157.08689929218752</v>
      </c>
      <c r="E112" s="8">
        <f>(E108*A112)-F53</f>
        <v>-137.08689929218752</v>
      </c>
      <c r="F112" s="7">
        <f>(F108*A112)-F53</f>
        <v>-117.08689929218752</v>
      </c>
      <c r="G112" s="2"/>
    </row>
    <row r="113" spans="1:7" x14ac:dyDescent="0.2">
      <c r="A113" s="11" t="s">
        <v>11</v>
      </c>
      <c r="B113" s="3"/>
      <c r="C113" s="12"/>
      <c r="D113" s="3" t="s">
        <v>11</v>
      </c>
      <c r="E113" s="3" t="s">
        <v>11</v>
      </c>
      <c r="F113" s="11" t="s">
        <v>11</v>
      </c>
      <c r="G113" s="2"/>
    </row>
    <row r="114" spans="1:7" x14ac:dyDescent="0.2">
      <c r="A114" s="10">
        <f>A116-1</f>
        <v>3</v>
      </c>
      <c r="B114" s="8">
        <f>(B108*A114)-F53</f>
        <v>-117.08689929218752</v>
      </c>
      <c r="C114" s="8">
        <f>(C108*A114)-F53</f>
        <v>-87.086899292187525</v>
      </c>
      <c r="D114" s="9">
        <f>(D108*A114)-F53</f>
        <v>-57.086899292187525</v>
      </c>
      <c r="E114" s="8">
        <f>(E108*A114)-F53</f>
        <v>-27.086899292187525</v>
      </c>
      <c r="F114" s="7">
        <f>(F108*A114)-F53</f>
        <v>2.9131007078124753</v>
      </c>
      <c r="G114" s="2"/>
    </row>
    <row r="115" spans="1:7" x14ac:dyDescent="0.2">
      <c r="A115" s="11" t="s">
        <v>11</v>
      </c>
      <c r="B115" s="3"/>
      <c r="C115" s="12"/>
      <c r="D115" s="3" t="s">
        <v>11</v>
      </c>
      <c r="E115" s="3" t="s">
        <v>11</v>
      </c>
      <c r="F115" s="11"/>
      <c r="G115" s="2"/>
    </row>
    <row r="116" spans="1:7" x14ac:dyDescent="0.2">
      <c r="A116" s="10">
        <f>D26</f>
        <v>4</v>
      </c>
      <c r="B116" s="8">
        <f>(B108*A116)-F53</f>
        <v>-37.086899292187525</v>
      </c>
      <c r="C116" s="8">
        <f>(C108*A116)-F53</f>
        <v>2.9131007078124753</v>
      </c>
      <c r="D116" s="9">
        <f>(D108*A116)-F53</f>
        <v>42.913100707812475</v>
      </c>
      <c r="E116" s="8">
        <f>(E108*A116)-F53</f>
        <v>82.913100707812475</v>
      </c>
      <c r="F116" s="7">
        <f>(F108*A116)-F53</f>
        <v>122.91310070781248</v>
      </c>
      <c r="G116" s="2"/>
    </row>
    <row r="117" spans="1:7" x14ac:dyDescent="0.2">
      <c r="A117" s="11" t="s">
        <v>11</v>
      </c>
      <c r="B117" s="3" t="s">
        <v>11</v>
      </c>
      <c r="C117" s="12" t="s">
        <v>11</v>
      </c>
      <c r="D117" s="3" t="s">
        <v>11</v>
      </c>
      <c r="E117" s="3" t="s">
        <v>11</v>
      </c>
      <c r="F117" s="11" t="s">
        <v>11</v>
      </c>
      <c r="G117" s="2"/>
    </row>
    <row r="118" spans="1:7" x14ac:dyDescent="0.2">
      <c r="A118" s="10">
        <f>A116+1</f>
        <v>5</v>
      </c>
      <c r="B118" s="8">
        <f>(B108*A118)-F53</f>
        <v>42.913100707812475</v>
      </c>
      <c r="C118" s="8">
        <f>(C108*A118)-F53</f>
        <v>92.913100707812475</v>
      </c>
      <c r="D118" s="9">
        <f>(D108*A118)-F53</f>
        <v>142.91310070781248</v>
      </c>
      <c r="E118" s="8">
        <f>(E108*A118)-F53</f>
        <v>192.91310070781248</v>
      </c>
      <c r="F118" s="7">
        <f>(F108*A118)-F53</f>
        <v>242.91310070781248</v>
      </c>
      <c r="G118" s="2"/>
    </row>
    <row r="119" spans="1:7" x14ac:dyDescent="0.2">
      <c r="A119" s="11" t="s">
        <v>11</v>
      </c>
      <c r="B119" s="3"/>
      <c r="C119" s="12"/>
      <c r="D119" s="3" t="s">
        <v>11</v>
      </c>
      <c r="E119" s="3" t="s">
        <v>11</v>
      </c>
      <c r="F119" s="11" t="s">
        <v>11</v>
      </c>
      <c r="G119" s="2"/>
    </row>
    <row r="120" spans="1:7" x14ac:dyDescent="0.2">
      <c r="A120" s="10">
        <f>A116+2</f>
        <v>6</v>
      </c>
      <c r="B120" s="8">
        <f>(B108*A120)-F53</f>
        <v>122.91310070781248</v>
      </c>
      <c r="C120" s="8">
        <f>(C108*A120)-F53</f>
        <v>182.91310070781248</v>
      </c>
      <c r="D120" s="9">
        <f>(D108*A120)-F53</f>
        <v>242.91310070781248</v>
      </c>
      <c r="E120" s="8">
        <f>(E108*A120)-F53</f>
        <v>302.91310070781248</v>
      </c>
      <c r="F120" s="7">
        <f>(F108*A120)-F53</f>
        <v>362.91310070781248</v>
      </c>
      <c r="G120" s="2"/>
    </row>
    <row r="121" spans="1:7" ht="13.5" thickBot="1" x14ac:dyDescent="0.25">
      <c r="A121" s="6"/>
      <c r="B121" s="5"/>
      <c r="C121" s="5"/>
      <c r="D121" s="5"/>
      <c r="E121" s="5"/>
      <c r="F121" s="4"/>
      <c r="G121" s="2"/>
    </row>
    <row r="122" spans="1:7" ht="13.5" thickTop="1" x14ac:dyDescent="0.2">
      <c r="A122" s="2"/>
      <c r="B122" s="3" t="s">
        <v>10</v>
      </c>
      <c r="C122" s="2"/>
      <c r="D122" s="2"/>
      <c r="E122" s="2"/>
      <c r="F122" s="2"/>
      <c r="G122" s="2"/>
    </row>
    <row r="123" spans="1:7" x14ac:dyDescent="0.2">
      <c r="A123" s="2"/>
      <c r="B123" s="2"/>
      <c r="C123" s="2"/>
      <c r="D123" s="2"/>
      <c r="E123" s="2"/>
      <c r="F123" s="2"/>
      <c r="G123" s="2"/>
    </row>
    <row r="124" spans="1:7" x14ac:dyDescent="0.2">
      <c r="A124" s="3" t="s">
        <v>9</v>
      </c>
      <c r="B124" s="2"/>
      <c r="C124" s="2"/>
      <c r="D124" s="2"/>
      <c r="E124" s="2"/>
      <c r="F124" s="2"/>
      <c r="G124" s="2"/>
    </row>
    <row r="125" spans="1:7" x14ac:dyDescent="0.2">
      <c r="A125" s="3"/>
      <c r="B125" s="3" t="s">
        <v>8</v>
      </c>
      <c r="C125" s="2"/>
      <c r="D125" s="2"/>
      <c r="E125" s="2"/>
      <c r="F125" s="2"/>
      <c r="G125" s="2"/>
    </row>
    <row r="126" spans="1:7" x14ac:dyDescent="0.2">
      <c r="A126" s="3"/>
      <c r="B126" s="3" t="s">
        <v>7</v>
      </c>
      <c r="C126" s="2"/>
      <c r="D126" s="2"/>
      <c r="E126" s="2"/>
      <c r="F126" s="2"/>
      <c r="G126" s="2"/>
    </row>
    <row r="127" spans="1:7" x14ac:dyDescent="0.2">
      <c r="A127" s="3"/>
      <c r="B127" s="3" t="s">
        <v>6</v>
      </c>
      <c r="C127" s="2"/>
      <c r="D127" s="2"/>
      <c r="E127" s="2"/>
      <c r="F127" s="2"/>
      <c r="G127" s="2"/>
    </row>
    <row r="128" spans="1:7" x14ac:dyDescent="0.2">
      <c r="A128" s="3"/>
      <c r="B128" s="3"/>
      <c r="C128" s="2"/>
      <c r="D128" s="2"/>
      <c r="E128" s="2"/>
      <c r="F128" s="2"/>
      <c r="G128" s="2"/>
    </row>
    <row r="129" spans="1:7" x14ac:dyDescent="0.2">
      <c r="A129" s="3"/>
      <c r="B129" s="3"/>
      <c r="C129" s="2"/>
      <c r="D129" s="2"/>
      <c r="E129" s="2"/>
      <c r="F129" s="2"/>
      <c r="G129" s="2"/>
    </row>
    <row r="130" spans="1:7" x14ac:dyDescent="0.2">
      <c r="A130" s="3" t="s">
        <v>5</v>
      </c>
      <c r="B130" s="2"/>
      <c r="C130" s="2"/>
      <c r="D130" s="2"/>
      <c r="E130" s="2"/>
      <c r="F130" s="2"/>
      <c r="G130" s="2"/>
    </row>
    <row r="131" spans="1:7" x14ac:dyDescent="0.2">
      <c r="A131" s="3" t="s">
        <v>4</v>
      </c>
      <c r="B131" s="2"/>
      <c r="C131" s="2"/>
      <c r="D131" s="2"/>
      <c r="E131" s="2"/>
      <c r="F131" s="2"/>
      <c r="G131" s="2"/>
    </row>
    <row r="132" spans="1:7" x14ac:dyDescent="0.2">
      <c r="A132" s="3" t="s">
        <v>3</v>
      </c>
      <c r="B132" s="2"/>
      <c r="C132" s="2"/>
      <c r="D132" s="2"/>
      <c r="E132" s="2"/>
      <c r="F132" s="2"/>
      <c r="G132" s="2"/>
    </row>
    <row r="133" spans="1:7" x14ac:dyDescent="0.2">
      <c r="A133" s="3" t="s">
        <v>2</v>
      </c>
      <c r="B133" s="2"/>
      <c r="C133" s="2"/>
      <c r="D133" s="2"/>
      <c r="E133" s="2"/>
      <c r="F133" s="2"/>
      <c r="G133" s="2"/>
    </row>
    <row r="134" spans="1:7" x14ac:dyDescent="0.2">
      <c r="A134" s="3" t="s">
        <v>1</v>
      </c>
      <c r="B134" s="2"/>
      <c r="C134" s="2"/>
      <c r="D134" s="2"/>
      <c r="E134" s="2"/>
      <c r="F134" s="2"/>
      <c r="G134" s="2"/>
    </row>
    <row r="135" spans="1:7" x14ac:dyDescent="0.2">
      <c r="A135" s="3" t="s">
        <v>0</v>
      </c>
      <c r="B135" s="2"/>
      <c r="C135" s="2"/>
      <c r="D135" s="2"/>
      <c r="E135" s="2"/>
      <c r="F135" s="2"/>
      <c r="G135" s="2"/>
    </row>
    <row r="136" spans="1:7" x14ac:dyDescent="0.2">
      <c r="A136" s="2"/>
      <c r="B136" s="2"/>
      <c r="C136" s="2"/>
      <c r="D136" s="2"/>
      <c r="E136" s="2"/>
      <c r="F136" s="2"/>
      <c r="G136" s="2"/>
    </row>
  </sheetData>
  <sheetProtection sheet="1" objects="1" scenarios="1" selectLockedCells="1"/>
  <printOptions horizontalCentered="1"/>
  <pageMargins left="1" right="0.75" top="1" bottom="1" header="0.5" footer="0.5"/>
  <pageSetup scale="81" firstPageNumber="10" fitToHeight="2" orientation="portrait" verticalDpi="300" r:id="rId1"/>
  <headerFooter alignWithMargins="0"/>
  <rowBreaks count="1" manualBreakCount="1">
    <brk id="7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FesHay17</vt:lpstr>
      <vt:lpstr>FesHay17!\AUTOEXEC</vt:lpstr>
      <vt:lpstr>FesHay17!\l</vt:lpstr>
      <vt:lpstr>FesHay17!\p</vt:lpstr>
      <vt:lpstr>FesHay17!BTABLE</vt:lpstr>
      <vt:lpstr>FesHay17!BTABLE1</vt:lpstr>
      <vt:lpstr>FesHay17!FOOT</vt:lpstr>
      <vt:lpstr>FesHay17!FOOT1</vt:lpstr>
      <vt:lpstr>FesHay17!HELP</vt:lpstr>
      <vt:lpstr>MACHLAB</vt:lpstr>
      <vt:lpstr>FesHay17!MTABLE</vt:lpstr>
      <vt:lpstr>FesHay17!Print_Area</vt:lpstr>
      <vt:lpstr>FesHay17!REF</vt:lpstr>
      <vt:lpstr>STABLE</vt:lpstr>
      <vt:lpstr>FesHay17!TRAC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Kelley</dc:creator>
  <cp:lastModifiedBy>William Kelley</cp:lastModifiedBy>
  <dcterms:created xsi:type="dcterms:W3CDTF">2017-08-28T14:57:53Z</dcterms:created>
  <dcterms:modified xsi:type="dcterms:W3CDTF">2017-08-28T18:34:13Z</dcterms:modified>
</cp:coreProperties>
</file>