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/Documents/FlowerFarming/"/>
    </mc:Choice>
  </mc:AlternateContent>
  <xr:revisionPtr revIDLastSave="0" documentId="13_ncr:1_{5424373C-1C15-D044-8911-91B31AEB5AEF}" xr6:coauthVersionLast="47" xr6:coauthVersionMax="47" xr10:uidLastSave="{00000000-0000-0000-0000-000000000000}"/>
  <bookViews>
    <workbookView xWindow="0" yWindow="760" windowWidth="34560" windowHeight="21100" xr2:uid="{00000000-000D-0000-FFFF-FFFF00000000}"/>
  </bookViews>
  <sheets>
    <sheet name="Sheet0" sheetId="1" r:id="rId1"/>
  </sheets>
  <definedNames>
    <definedName name="_xlnm._FilterDatabase" localSheetId="0" hidden="1">Sheet0!$D$2:$Y$12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2" i="1" l="1"/>
  <c r="AG4" i="1"/>
  <c r="AG5" i="1"/>
  <c r="AG6" i="1"/>
  <c r="AG7" i="1"/>
  <c r="AG8" i="1"/>
  <c r="AG9" i="1"/>
  <c r="AG10" i="1"/>
  <c r="AG11" i="1"/>
  <c r="AG3" i="1"/>
  <c r="G21" i="1"/>
  <c r="G14" i="1"/>
  <c r="G15" i="1"/>
  <c r="G16" i="1"/>
  <c r="G17" i="1"/>
  <c r="G18" i="1"/>
  <c r="G19" i="1"/>
  <c r="G13" i="1"/>
  <c r="G12" i="1" s="1"/>
  <c r="AD4" i="1" l="1"/>
  <c r="AD5" i="1"/>
  <c r="AD9" i="1"/>
  <c r="W12" i="1"/>
  <c r="X11" i="1"/>
  <c r="Y11" i="1" s="1"/>
  <c r="V12" i="1"/>
  <c r="U12" i="1"/>
  <c r="T12" i="1"/>
  <c r="P12" i="1"/>
  <c r="AA11" i="1"/>
  <c r="N12" i="1"/>
  <c r="Z11" i="1"/>
  <c r="L12" i="1"/>
  <c r="AF11" i="1" l="1"/>
  <c r="AB11" i="1"/>
  <c r="AC11" i="1"/>
  <c r="AD22" i="1"/>
  <c r="AD12" i="1"/>
  <c r="AE8" i="1"/>
  <c r="AE5" i="1"/>
  <c r="AA6" i="1"/>
  <c r="AA7" i="1"/>
  <c r="Z6" i="1"/>
  <c r="Z4" i="1"/>
  <c r="X4" i="1"/>
  <c r="Y4" i="1" s="1"/>
  <c r="X5" i="1"/>
  <c r="Y5" i="1" s="1"/>
  <c r="X6" i="1"/>
  <c r="Y6" i="1" s="1"/>
  <c r="AF6" i="1" s="1"/>
  <c r="X7" i="1"/>
  <c r="Y7" i="1" s="1"/>
  <c r="AC7" i="1" s="1"/>
  <c r="X8" i="1"/>
  <c r="Y8" i="1" s="1"/>
  <c r="AB8" i="1" s="1"/>
  <c r="X9" i="1"/>
  <c r="Y9" i="1" s="1"/>
  <c r="AF9" i="1" s="1"/>
  <c r="X10" i="1"/>
  <c r="Y10" i="1" s="1"/>
  <c r="X3" i="1"/>
  <c r="M12" i="1"/>
  <c r="AE12" i="1" l="1"/>
  <c r="Y3" i="1"/>
  <c r="X12" i="1"/>
  <c r="AA12" i="1"/>
  <c r="AA22" i="1"/>
  <c r="Z22" i="1"/>
  <c r="Z12" i="1"/>
  <c r="AC6" i="1"/>
  <c r="AB7" i="1"/>
  <c r="AC9" i="1"/>
  <c r="AF10" i="1"/>
  <c r="AF4" i="1"/>
  <c r="AF3" i="1"/>
  <c r="AF7" i="1"/>
  <c r="AF5" i="1"/>
  <c r="AF8" i="1"/>
  <c r="AC12" i="1" l="1"/>
  <c r="AC22" i="1"/>
  <c r="AB12" i="1"/>
  <c r="Y12" i="1"/>
  <c r="A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</author>
  </authors>
  <commentList>
    <comment ref="AA4" authorId="0" shapeId="0" xr:uid="{524CBF83-9876-BD45-AA8E-ABDEC73C76DC}">
      <text>
        <r>
          <rPr>
            <b/>
            <sz val="10"/>
            <color rgb="FF000000"/>
            <rFont val="Tahoma"/>
            <family val="2"/>
          </rPr>
          <t>John: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One year affects this farm's Gross/Acre. Without that year, it is over $35,000</t>
        </r>
      </text>
    </comment>
    <comment ref="G12" authorId="0" shapeId="0" xr:uid="{35AB6DD4-0256-CC4D-9D83-2857AA8C9B5B}">
      <text>
        <r>
          <rPr>
            <b/>
            <sz val="10"/>
            <color rgb="FF000000"/>
            <rFont val="Tahoma"/>
            <family val="2"/>
          </rPr>
          <t>John: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Average per person. This average excludes Farm 8</t>
        </r>
      </text>
    </comment>
  </commentList>
</comments>
</file>

<file path=xl/sharedStrings.xml><?xml version="1.0" encoding="utf-8"?>
<sst xmlns="http://schemas.openxmlformats.org/spreadsheetml/2006/main" count="82" uniqueCount="69">
  <si>
    <t>FARM 1</t>
  </si>
  <si>
    <t>FARM 2</t>
  </si>
  <si>
    <t>FARM 3</t>
  </si>
  <si>
    <t>FARM 4</t>
  </si>
  <si>
    <t>FARM 5</t>
  </si>
  <si>
    <t>FARM 6</t>
  </si>
  <si>
    <t>FARM 7</t>
  </si>
  <si>
    <t>FARM 8</t>
  </si>
  <si>
    <t>1</t>
  </si>
  <si>
    <t>2</t>
  </si>
  <si>
    <t>Off Farm Income?</t>
  </si>
  <si>
    <t>No</t>
  </si>
  <si>
    <t>Yes</t>
  </si>
  <si>
    <t>Farm Acres Owned</t>
  </si>
  <si>
    <t>Farm Acres Rented</t>
  </si>
  <si>
    <t>Flower Acres</t>
  </si>
  <si>
    <t>Value of Productive Assets</t>
  </si>
  <si>
    <t>Total Flower Sales</t>
  </si>
  <si>
    <t>Other Farm Income</t>
  </si>
  <si>
    <t>Cost of Land</t>
  </si>
  <si>
    <t>Flower Payroll</t>
  </si>
  <si>
    <t>Hours/Acre</t>
  </si>
  <si>
    <t>Net/Gross</t>
  </si>
  <si>
    <t>Gross to Assets Factor</t>
  </si>
  <si>
    <t>Years Farming</t>
  </si>
  <si>
    <t>Payroll % of Gross</t>
  </si>
  <si>
    <t>AVG</t>
  </si>
  <si>
    <t>Farm Owners</t>
  </si>
  <si>
    <t>All Other Flower Expenses</t>
  </si>
  <si>
    <t>Total Flower Expenses</t>
  </si>
  <si>
    <t>Payroll Hours</t>
  </si>
  <si>
    <t>Owner Flower Hours</t>
  </si>
  <si>
    <t>Age of Farm Biz</t>
  </si>
  <si>
    <t>Joanna</t>
  </si>
  <si>
    <t>Beth</t>
  </si>
  <si>
    <t>Gina</t>
  </si>
  <si>
    <t>Jesalyn</t>
  </si>
  <si>
    <t>Kelly</t>
  </si>
  <si>
    <t>Leah</t>
  </si>
  <si>
    <t>Lauren</t>
  </si>
  <si>
    <t>Erin</t>
  </si>
  <si>
    <t>Shanti</t>
  </si>
  <si>
    <t>FARM 9</t>
  </si>
  <si>
    <t>21 &amp; 25</t>
  </si>
  <si>
    <t>25 &amp; 25</t>
  </si>
  <si>
    <t>Number of Flower Selling Market Channels / Primary Channel(s)</t>
  </si>
  <si>
    <t>6.7 / Weddings</t>
  </si>
  <si>
    <t xml:space="preserve">3.3 / Wholesale </t>
  </si>
  <si>
    <t>6 / Wholesale</t>
  </si>
  <si>
    <t>3.3 /  Farmers Markets / Florists</t>
  </si>
  <si>
    <t>5.7 / Wholesale</t>
  </si>
  <si>
    <t>12 &amp; 10</t>
  </si>
  <si>
    <t>5 &amp; 10</t>
  </si>
  <si>
    <t>10 &amp; 10</t>
  </si>
  <si>
    <t>3-Year Averages (2022-2024)</t>
  </si>
  <si>
    <t>Net Flower Income</t>
  </si>
  <si>
    <t>4.4 Market Channels</t>
  </si>
  <si>
    <t>Other Ent. Hours</t>
  </si>
  <si>
    <t>2.3 / Florists / Wholesale</t>
  </si>
  <si>
    <t>4.7 / Farm Mkts / Florists / Wholesale</t>
  </si>
  <si>
    <t>6.7 / Farm Mkts / Grocery Stores</t>
  </si>
  <si>
    <t>1.3 / Farmers Markets</t>
  </si>
  <si>
    <t>Gross/ Acre</t>
  </si>
  <si>
    <t>Flower % of Total</t>
  </si>
  <si>
    <t>Net/ Acre</t>
  </si>
  <si>
    <t>Debt</t>
  </si>
  <si>
    <t>Averages that exclude Farm 7</t>
  </si>
  <si>
    <t>Net per Owner Hour</t>
  </si>
  <si>
    <t>Hired Labor Cost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</si>
</sst>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"/>
    <numFmt numFmtId="166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9" fontId="0" fillId="0" borderId="2" xfId="1" applyFont="1" applyFill="1" applyBorder="1" applyAlignment="1">
      <alignment wrapText="1"/>
    </xf>
    <xf numFmtId="9" fontId="0" fillId="0" borderId="2" xfId="1" applyFont="1" applyFill="1" applyBorder="1" applyAlignment="1">
      <alignment horizontal="center" wrapText="1"/>
    </xf>
    <xf numFmtId="0" fontId="2" fillId="2" borderId="2" xfId="0" applyFont="1" applyFill="1" applyBorder="1"/>
    <xf numFmtId="49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/>
    <xf numFmtId="164" fontId="0" fillId="2" borderId="2" xfId="0" applyNumberFormat="1" applyFill="1" applyBorder="1" applyAlignment="1">
      <alignment wrapText="1"/>
    </xf>
    <xf numFmtId="1" fontId="0" fillId="2" borderId="2" xfId="0" applyNumberFormat="1" applyFill="1" applyBorder="1"/>
    <xf numFmtId="9" fontId="0" fillId="2" borderId="2" xfId="1" applyFont="1" applyFill="1" applyBorder="1" applyAlignment="1">
      <alignment wrapText="1"/>
    </xf>
    <xf numFmtId="165" fontId="0" fillId="2" borderId="2" xfId="0" applyNumberFormat="1" applyFill="1" applyBorder="1" applyAlignment="1">
      <alignment horizontal="center" wrapText="1"/>
    </xf>
    <xf numFmtId="9" fontId="0" fillId="2" borderId="2" xfId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wrapText="1"/>
    </xf>
    <xf numFmtId="164" fontId="0" fillId="2" borderId="2" xfId="0" applyNumberFormat="1" applyFill="1" applyBorder="1" applyAlignment="1">
      <alignment horizontal="center" wrapText="1"/>
    </xf>
    <xf numFmtId="0" fontId="4" fillId="0" borderId="5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2" fillId="0" borderId="2" xfId="0" applyFont="1" applyBorder="1"/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2" xfId="0" applyNumberFormat="1" applyBorder="1" applyAlignment="1">
      <alignment wrapText="1"/>
    </xf>
    <xf numFmtId="1" fontId="0" fillId="0" borderId="2" xfId="0" applyNumberFormat="1" applyBorder="1"/>
    <xf numFmtId="165" fontId="0" fillId="0" borderId="2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2" xfId="0" applyNumberFormat="1" applyBorder="1" applyAlignment="1">
      <alignment horizontal="center" wrapText="1"/>
    </xf>
    <xf numFmtId="0" fontId="0" fillId="0" borderId="1" xfId="0" applyBorder="1"/>
    <xf numFmtId="49" fontId="2" fillId="0" borderId="2" xfId="0" applyNumberFormat="1" applyFont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9" fontId="0" fillId="0" borderId="1" xfId="1" applyFont="1" applyFill="1" applyBorder="1" applyAlignment="1">
      <alignment wrapText="1"/>
    </xf>
    <xf numFmtId="9" fontId="0" fillId="0" borderId="1" xfId="1" applyFont="1" applyFill="1" applyBorder="1" applyAlignment="1">
      <alignment horizontal="center" wrapText="1"/>
    </xf>
    <xf numFmtId="1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9" fontId="0" fillId="0" borderId="1" xfId="1" applyFont="1" applyFill="1" applyBorder="1"/>
    <xf numFmtId="9" fontId="0" fillId="0" borderId="1" xfId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9" fontId="0" fillId="0" borderId="0" xfId="0" applyNumberFormat="1" applyAlignment="1">
      <alignment horizontal="center"/>
    </xf>
    <xf numFmtId="1" fontId="2" fillId="0" borderId="0" xfId="0" applyNumberFormat="1" applyFont="1"/>
    <xf numFmtId="164" fontId="0" fillId="2" borderId="2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wrapText="1"/>
    </xf>
    <xf numFmtId="1" fontId="0" fillId="2" borderId="1" xfId="0" applyNumberFormat="1" applyFill="1" applyBorder="1"/>
    <xf numFmtId="9" fontId="0" fillId="2" borderId="1" xfId="1" applyFont="1" applyFill="1" applyBorder="1" applyAlignment="1">
      <alignment wrapText="1"/>
    </xf>
    <xf numFmtId="9" fontId="0" fillId="2" borderId="1" xfId="1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1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wrapText="1"/>
    </xf>
    <xf numFmtId="9" fontId="2" fillId="3" borderId="1" xfId="1" applyFont="1" applyFill="1" applyBorder="1" applyAlignment="1">
      <alignment wrapText="1"/>
    </xf>
    <xf numFmtId="165" fontId="2" fillId="3" borderId="1" xfId="0" applyNumberFormat="1" applyFont="1" applyFill="1" applyBorder="1" applyAlignment="1">
      <alignment horizontal="center" wrapText="1"/>
    </xf>
    <xf numFmtId="9" fontId="2" fillId="3" borderId="1" xfId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/>
    <xf numFmtId="9" fontId="0" fillId="4" borderId="1" xfId="0" applyNumberFormat="1" applyFill="1" applyBorder="1"/>
    <xf numFmtId="2" fontId="2" fillId="4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 wrapText="1"/>
    </xf>
    <xf numFmtId="1" fontId="2" fillId="3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9" xfId="0" applyNumberFormat="1" applyBorder="1" applyAlignment="1">
      <alignment wrapText="1"/>
    </xf>
    <xf numFmtId="164" fontId="0" fillId="2" borderId="9" xfId="0" applyNumberFormat="1" applyFill="1" applyBorder="1" applyAlignment="1">
      <alignment wrapText="1"/>
    </xf>
    <xf numFmtId="164" fontId="0" fillId="0" borderId="9" xfId="0" applyNumberFormat="1" applyBorder="1"/>
    <xf numFmtId="164" fontId="0" fillId="0" borderId="10" xfId="0" applyNumberFormat="1" applyBorder="1"/>
    <xf numFmtId="164" fontId="0" fillId="2" borderId="10" xfId="0" applyNumberFormat="1" applyFill="1" applyBorder="1" applyAlignment="1">
      <alignment wrapText="1"/>
    </xf>
    <xf numFmtId="164" fontId="2" fillId="3" borderId="10" xfId="0" applyNumberFormat="1" applyFont="1" applyFill="1" applyBorder="1"/>
    <xf numFmtId="164" fontId="0" fillId="0" borderId="8" xfId="0" applyNumberFormat="1" applyBorder="1" applyAlignment="1">
      <alignment wrapText="1"/>
    </xf>
    <xf numFmtId="164" fontId="0" fillId="2" borderId="11" xfId="0" applyNumberFormat="1" applyFill="1" applyBorder="1" applyAlignment="1">
      <alignment wrapText="1"/>
    </xf>
    <xf numFmtId="164" fontId="0" fillId="0" borderId="11" xfId="0" applyNumberFormat="1" applyBorder="1" applyAlignment="1">
      <alignment wrapText="1"/>
    </xf>
    <xf numFmtId="164" fontId="0" fillId="0" borderId="11" xfId="0" applyNumberFormat="1" applyBorder="1"/>
    <xf numFmtId="164" fontId="0" fillId="0" borderId="12" xfId="0" applyNumberFormat="1" applyBorder="1"/>
    <xf numFmtId="164" fontId="0" fillId="2" borderId="12" xfId="0" applyNumberFormat="1" applyFill="1" applyBorder="1" applyAlignment="1">
      <alignment wrapText="1"/>
    </xf>
    <xf numFmtId="164" fontId="2" fillId="3" borderId="12" xfId="0" applyNumberFormat="1" applyFont="1" applyFill="1" applyBorder="1"/>
    <xf numFmtId="164" fontId="2" fillId="4" borderId="1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center" wrapText="1"/>
    </xf>
    <xf numFmtId="164" fontId="2" fillId="3" borderId="7" xfId="0" applyNumberFormat="1" applyFont="1" applyFill="1" applyBorder="1" applyAlignment="1">
      <alignment horizontal="center" wrapText="1"/>
    </xf>
    <xf numFmtId="166" fontId="0" fillId="0" borderId="1" xfId="0" applyNumberFormat="1" applyBorder="1" applyAlignment="1">
      <alignment wrapText="1"/>
    </xf>
    <xf numFmtId="166" fontId="0" fillId="0" borderId="2" xfId="0" applyNumberFormat="1" applyBorder="1" applyAlignment="1">
      <alignment wrapText="1"/>
    </xf>
    <xf numFmtId="166" fontId="0" fillId="2" borderId="1" xfId="0" applyNumberFormat="1" applyFill="1" applyBorder="1" applyAlignment="1">
      <alignment wrapText="1"/>
    </xf>
    <xf numFmtId="166" fontId="2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7620</xdr:rowOff>
    </xdr:from>
    <xdr:to>
      <xdr:col>6</xdr:col>
      <xdr:colOff>419100</xdr:colOff>
      <xdr:row>2</xdr:row>
      <xdr:rowOff>190500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F2516F1-5E2F-0C08-D6DE-AD4AF0A28431}"/>
            </a:ext>
          </a:extLst>
        </xdr:cNvPr>
        <xdr:cNvCxnSpPr/>
      </xdr:nvCxnSpPr>
      <xdr:spPr>
        <a:xfrm>
          <a:off x="2311400" y="106172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422519</xdr:colOff>
      <xdr:row>6</xdr:row>
      <xdr:rowOff>19539</xdr:rowOff>
    </xdr:from>
    <xdr:to>
      <xdr:col>6</xdr:col>
      <xdr:colOff>422519</xdr:colOff>
      <xdr:row>6</xdr:row>
      <xdr:rowOff>202419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ABA922C-A933-8649-9B37-FEDDC4593E6F}"/>
            </a:ext>
          </a:extLst>
        </xdr:cNvPr>
        <xdr:cNvCxnSpPr/>
      </xdr:nvCxnSpPr>
      <xdr:spPr>
        <a:xfrm flipV="1">
          <a:off x="2314819" y="188643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425450</xdr:colOff>
      <xdr:row>8</xdr:row>
      <xdr:rowOff>7620</xdr:rowOff>
    </xdr:from>
    <xdr:to>
      <xdr:col>6</xdr:col>
      <xdr:colOff>425450</xdr:colOff>
      <xdr:row>8</xdr:row>
      <xdr:rowOff>190500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7E9B65E-B455-1F4C-944B-E7C45FAF1383}"/>
            </a:ext>
          </a:extLst>
        </xdr:cNvPr>
        <xdr:cNvCxnSpPr/>
      </xdr:nvCxnSpPr>
      <xdr:spPr>
        <a:xfrm>
          <a:off x="2317750" y="228092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422519</xdr:colOff>
      <xdr:row>9</xdr:row>
      <xdr:rowOff>19539</xdr:rowOff>
    </xdr:from>
    <xdr:to>
      <xdr:col>6</xdr:col>
      <xdr:colOff>422519</xdr:colOff>
      <xdr:row>9</xdr:row>
      <xdr:rowOff>202419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CF9C533-D2E7-CA41-AF99-565D3914CB8B}"/>
            </a:ext>
          </a:extLst>
        </xdr:cNvPr>
        <xdr:cNvCxnSpPr/>
      </xdr:nvCxnSpPr>
      <xdr:spPr>
        <a:xfrm flipV="1">
          <a:off x="2314819" y="249603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422519</xdr:colOff>
      <xdr:row>2</xdr:row>
      <xdr:rowOff>25889</xdr:rowOff>
    </xdr:from>
    <xdr:to>
      <xdr:col>11</xdr:col>
      <xdr:colOff>422519</xdr:colOff>
      <xdr:row>3</xdr:row>
      <xdr:rowOff>5569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E2938F8-A43A-DE40-A1FF-B69B68B97E6D}"/>
            </a:ext>
          </a:extLst>
        </xdr:cNvPr>
        <xdr:cNvCxnSpPr/>
      </xdr:nvCxnSpPr>
      <xdr:spPr>
        <a:xfrm flipV="1">
          <a:off x="3699119" y="107998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182880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BEEF972-1912-4D47-8CFA-69F299F1D9DD}"/>
            </a:ext>
          </a:extLst>
        </xdr:cNvPr>
        <xdr:cNvCxnSpPr/>
      </xdr:nvCxnSpPr>
      <xdr:spPr>
        <a:xfrm flipV="1">
          <a:off x="3276600" y="2882900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416169</xdr:colOff>
      <xdr:row>4</xdr:row>
      <xdr:rowOff>19539</xdr:rowOff>
    </xdr:from>
    <xdr:to>
      <xdr:col>11</xdr:col>
      <xdr:colOff>416169</xdr:colOff>
      <xdr:row>4</xdr:row>
      <xdr:rowOff>202419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30D6EF1D-797E-C049-B047-01B95D0140D8}"/>
            </a:ext>
          </a:extLst>
        </xdr:cNvPr>
        <xdr:cNvCxnSpPr/>
      </xdr:nvCxnSpPr>
      <xdr:spPr>
        <a:xfrm flipV="1">
          <a:off x="3692769" y="148003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419100</xdr:colOff>
      <xdr:row>7</xdr:row>
      <xdr:rowOff>7620</xdr:rowOff>
    </xdr:from>
    <xdr:to>
      <xdr:col>11</xdr:col>
      <xdr:colOff>419100</xdr:colOff>
      <xdr:row>7</xdr:row>
      <xdr:rowOff>190500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1B8A0CE9-BF11-1040-8011-BBE7043E79F4}"/>
            </a:ext>
          </a:extLst>
        </xdr:cNvPr>
        <xdr:cNvCxnSpPr/>
      </xdr:nvCxnSpPr>
      <xdr:spPr>
        <a:xfrm>
          <a:off x="3695700" y="207772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416169</xdr:colOff>
      <xdr:row>9</xdr:row>
      <xdr:rowOff>19539</xdr:rowOff>
    </xdr:from>
    <xdr:to>
      <xdr:col>11</xdr:col>
      <xdr:colOff>416169</xdr:colOff>
      <xdr:row>9</xdr:row>
      <xdr:rowOff>202419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354E8F7-7004-6D47-9294-B7A3C5BCAE2A}"/>
            </a:ext>
          </a:extLst>
        </xdr:cNvPr>
        <xdr:cNvCxnSpPr/>
      </xdr:nvCxnSpPr>
      <xdr:spPr>
        <a:xfrm flipV="1">
          <a:off x="3692769" y="249603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58614</xdr:colOff>
      <xdr:row>6</xdr:row>
      <xdr:rowOff>19539</xdr:rowOff>
    </xdr:from>
    <xdr:to>
      <xdr:col>12</xdr:col>
      <xdr:colOff>58614</xdr:colOff>
      <xdr:row>6</xdr:row>
      <xdr:rowOff>202419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967DD123-D79F-9A48-9F1A-51C5B07BFBEB}"/>
            </a:ext>
          </a:extLst>
        </xdr:cNvPr>
        <xdr:cNvCxnSpPr/>
      </xdr:nvCxnSpPr>
      <xdr:spPr>
        <a:xfrm flipV="1">
          <a:off x="3814883" y="1890347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79619</xdr:colOff>
      <xdr:row>9</xdr:row>
      <xdr:rowOff>19539</xdr:rowOff>
    </xdr:from>
    <xdr:to>
      <xdr:col>12</xdr:col>
      <xdr:colOff>79619</xdr:colOff>
      <xdr:row>9</xdr:row>
      <xdr:rowOff>202419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15B51258-BFB3-634F-AF56-C4976A2DAD88}"/>
            </a:ext>
          </a:extLst>
        </xdr:cNvPr>
        <xdr:cNvCxnSpPr/>
      </xdr:nvCxnSpPr>
      <xdr:spPr>
        <a:xfrm flipV="1">
          <a:off x="3838819" y="249603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73269</xdr:colOff>
      <xdr:row>4</xdr:row>
      <xdr:rowOff>19539</xdr:rowOff>
    </xdr:from>
    <xdr:to>
      <xdr:col>12</xdr:col>
      <xdr:colOff>73269</xdr:colOff>
      <xdr:row>4</xdr:row>
      <xdr:rowOff>202419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779FAE5-CE7B-BB41-9BAD-4BC240579059}"/>
            </a:ext>
          </a:extLst>
        </xdr:cNvPr>
        <xdr:cNvCxnSpPr/>
      </xdr:nvCxnSpPr>
      <xdr:spPr>
        <a:xfrm flipV="1">
          <a:off x="3832469" y="148003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455249</xdr:colOff>
      <xdr:row>4</xdr:row>
      <xdr:rowOff>22469</xdr:rowOff>
    </xdr:from>
    <xdr:to>
      <xdr:col>13</xdr:col>
      <xdr:colOff>455249</xdr:colOff>
      <xdr:row>5</xdr:row>
      <xdr:rowOff>2149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9FB6277F-97A4-9B48-B5A8-CE3E310DB424}"/>
            </a:ext>
          </a:extLst>
        </xdr:cNvPr>
        <xdr:cNvCxnSpPr/>
      </xdr:nvCxnSpPr>
      <xdr:spPr>
        <a:xfrm flipV="1">
          <a:off x="4895364" y="1482969"/>
          <a:ext cx="0" cy="184834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439129</xdr:colOff>
      <xdr:row>3</xdr:row>
      <xdr:rowOff>25889</xdr:rowOff>
    </xdr:from>
    <xdr:to>
      <xdr:col>13</xdr:col>
      <xdr:colOff>439129</xdr:colOff>
      <xdr:row>4</xdr:row>
      <xdr:rowOff>5569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4F3483D2-9069-7147-A5E6-79D14E2CB3CE}"/>
            </a:ext>
          </a:extLst>
        </xdr:cNvPr>
        <xdr:cNvCxnSpPr/>
      </xdr:nvCxnSpPr>
      <xdr:spPr>
        <a:xfrm flipV="1">
          <a:off x="4879244" y="1281235"/>
          <a:ext cx="0" cy="184834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465019</xdr:colOff>
      <xdr:row>2</xdr:row>
      <xdr:rowOff>25889</xdr:rowOff>
    </xdr:from>
    <xdr:to>
      <xdr:col>13</xdr:col>
      <xdr:colOff>465019</xdr:colOff>
      <xdr:row>3</xdr:row>
      <xdr:rowOff>5569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9E7686CE-C6A8-CB41-B868-03F0C595C13B}"/>
            </a:ext>
          </a:extLst>
        </xdr:cNvPr>
        <xdr:cNvCxnSpPr/>
      </xdr:nvCxnSpPr>
      <xdr:spPr>
        <a:xfrm flipV="1">
          <a:off x="4905134" y="1076081"/>
          <a:ext cx="0" cy="184834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66919</xdr:colOff>
      <xdr:row>2</xdr:row>
      <xdr:rowOff>25889</xdr:rowOff>
    </xdr:from>
    <xdr:to>
      <xdr:col>12</xdr:col>
      <xdr:colOff>66919</xdr:colOff>
      <xdr:row>3</xdr:row>
      <xdr:rowOff>5569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5DF30BD1-FBA6-8E49-88D7-AD78174D2E49}"/>
            </a:ext>
          </a:extLst>
        </xdr:cNvPr>
        <xdr:cNvCxnSpPr/>
      </xdr:nvCxnSpPr>
      <xdr:spPr>
        <a:xfrm flipV="1">
          <a:off x="3826119" y="107998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2254250</xdr:colOff>
      <xdr:row>9</xdr:row>
      <xdr:rowOff>7620</xdr:rowOff>
    </xdr:from>
    <xdr:to>
      <xdr:col>14</xdr:col>
      <xdr:colOff>2254250</xdr:colOff>
      <xdr:row>9</xdr:row>
      <xdr:rowOff>190500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6A4774AC-5915-D046-80D7-332E14A8EB95}"/>
            </a:ext>
          </a:extLst>
        </xdr:cNvPr>
        <xdr:cNvCxnSpPr/>
      </xdr:nvCxnSpPr>
      <xdr:spPr>
        <a:xfrm>
          <a:off x="7169150" y="248412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453295</xdr:colOff>
      <xdr:row>8</xdr:row>
      <xdr:rowOff>7620</xdr:rowOff>
    </xdr:from>
    <xdr:to>
      <xdr:col>13</xdr:col>
      <xdr:colOff>453295</xdr:colOff>
      <xdr:row>8</xdr:row>
      <xdr:rowOff>190500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FF73C5C-968B-D842-A9FF-8065075A9BFF}"/>
            </a:ext>
          </a:extLst>
        </xdr:cNvPr>
        <xdr:cNvCxnSpPr/>
      </xdr:nvCxnSpPr>
      <xdr:spPr>
        <a:xfrm>
          <a:off x="4893410" y="2288735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2254250</xdr:colOff>
      <xdr:row>8</xdr:row>
      <xdr:rowOff>1270</xdr:rowOff>
    </xdr:from>
    <xdr:to>
      <xdr:col>14</xdr:col>
      <xdr:colOff>2254250</xdr:colOff>
      <xdr:row>8</xdr:row>
      <xdr:rowOff>184150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38622F92-69BC-4446-B4C0-DD7E67560A47}"/>
            </a:ext>
          </a:extLst>
        </xdr:cNvPr>
        <xdr:cNvCxnSpPr/>
      </xdr:nvCxnSpPr>
      <xdr:spPr>
        <a:xfrm>
          <a:off x="7169150" y="227457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7</xdr:row>
      <xdr:rowOff>7620</xdr:rowOff>
    </xdr:from>
    <xdr:to>
      <xdr:col>12</xdr:col>
      <xdr:colOff>114300</xdr:colOff>
      <xdr:row>7</xdr:row>
      <xdr:rowOff>190500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E7E9E40A-7583-5048-9EB0-F8C7A978F02C}"/>
            </a:ext>
          </a:extLst>
        </xdr:cNvPr>
        <xdr:cNvCxnSpPr/>
      </xdr:nvCxnSpPr>
      <xdr:spPr>
        <a:xfrm>
          <a:off x="3873500" y="207772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2319220</xdr:colOff>
      <xdr:row>4</xdr:row>
      <xdr:rowOff>7620</xdr:rowOff>
    </xdr:from>
    <xdr:to>
      <xdr:col>14</xdr:col>
      <xdr:colOff>2319220</xdr:colOff>
      <xdr:row>4</xdr:row>
      <xdr:rowOff>190500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81C4428-D20F-524E-91DC-7A39D3064BFD}"/>
            </a:ext>
          </a:extLst>
        </xdr:cNvPr>
        <xdr:cNvCxnSpPr/>
      </xdr:nvCxnSpPr>
      <xdr:spPr>
        <a:xfrm>
          <a:off x="7228258" y="146812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2254250</xdr:colOff>
      <xdr:row>7</xdr:row>
      <xdr:rowOff>1270</xdr:rowOff>
    </xdr:from>
    <xdr:to>
      <xdr:col>14</xdr:col>
      <xdr:colOff>2254250</xdr:colOff>
      <xdr:row>7</xdr:row>
      <xdr:rowOff>184150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C2BF0B80-9BFE-6B4F-BA80-0817009B1230}"/>
            </a:ext>
          </a:extLst>
        </xdr:cNvPr>
        <xdr:cNvCxnSpPr/>
      </xdr:nvCxnSpPr>
      <xdr:spPr>
        <a:xfrm>
          <a:off x="7169150" y="207137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451830</xdr:colOff>
      <xdr:row>7</xdr:row>
      <xdr:rowOff>7620</xdr:rowOff>
    </xdr:from>
    <xdr:to>
      <xdr:col>13</xdr:col>
      <xdr:colOff>451830</xdr:colOff>
      <xdr:row>7</xdr:row>
      <xdr:rowOff>190500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1377BAD0-190D-004A-804A-66C85F00B1F7}"/>
            </a:ext>
          </a:extLst>
        </xdr:cNvPr>
        <xdr:cNvCxnSpPr/>
      </xdr:nvCxnSpPr>
      <xdr:spPr>
        <a:xfrm>
          <a:off x="4891945" y="2083582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2260600</xdr:colOff>
      <xdr:row>5</xdr:row>
      <xdr:rowOff>7620</xdr:rowOff>
    </xdr:from>
    <xdr:to>
      <xdr:col>14</xdr:col>
      <xdr:colOff>2260600</xdr:colOff>
      <xdr:row>5</xdr:row>
      <xdr:rowOff>190500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6D1895A-437F-F942-B1B4-311F8D3C614B}"/>
            </a:ext>
          </a:extLst>
        </xdr:cNvPr>
        <xdr:cNvCxnSpPr/>
      </xdr:nvCxnSpPr>
      <xdr:spPr>
        <a:xfrm>
          <a:off x="7175500" y="167132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465994</xdr:colOff>
      <xdr:row>5</xdr:row>
      <xdr:rowOff>21004</xdr:rowOff>
    </xdr:from>
    <xdr:to>
      <xdr:col>13</xdr:col>
      <xdr:colOff>465994</xdr:colOff>
      <xdr:row>6</xdr:row>
      <xdr:rowOff>684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68B8B086-A372-3347-AA1B-1C07F851F836}"/>
            </a:ext>
          </a:extLst>
        </xdr:cNvPr>
        <xdr:cNvCxnSpPr/>
      </xdr:nvCxnSpPr>
      <xdr:spPr>
        <a:xfrm flipV="1">
          <a:off x="4906109" y="1686658"/>
          <a:ext cx="0" cy="184834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448899</xdr:colOff>
      <xdr:row>6</xdr:row>
      <xdr:rowOff>19539</xdr:rowOff>
    </xdr:from>
    <xdr:to>
      <xdr:col>13</xdr:col>
      <xdr:colOff>448899</xdr:colOff>
      <xdr:row>6</xdr:row>
      <xdr:rowOff>202419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2263F44C-5C9A-E446-B2E9-0198FE574DCE}"/>
            </a:ext>
          </a:extLst>
        </xdr:cNvPr>
        <xdr:cNvCxnSpPr/>
      </xdr:nvCxnSpPr>
      <xdr:spPr>
        <a:xfrm flipV="1">
          <a:off x="4889014" y="1890347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461599</xdr:colOff>
      <xdr:row>10</xdr:row>
      <xdr:rowOff>19539</xdr:rowOff>
    </xdr:from>
    <xdr:to>
      <xdr:col>13</xdr:col>
      <xdr:colOff>461599</xdr:colOff>
      <xdr:row>10</xdr:row>
      <xdr:rowOff>202419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BD9D034E-A86C-8B44-9FBB-205652E32D42}"/>
            </a:ext>
          </a:extLst>
        </xdr:cNvPr>
        <xdr:cNvCxnSpPr/>
      </xdr:nvCxnSpPr>
      <xdr:spPr>
        <a:xfrm flipV="1">
          <a:off x="4901714" y="2710962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2244969</xdr:colOff>
      <xdr:row>6</xdr:row>
      <xdr:rowOff>25889</xdr:rowOff>
    </xdr:from>
    <xdr:to>
      <xdr:col>14</xdr:col>
      <xdr:colOff>2244969</xdr:colOff>
      <xdr:row>7</xdr:row>
      <xdr:rowOff>5569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3108B85A-4674-574D-9BB4-788B33337692}"/>
            </a:ext>
          </a:extLst>
        </xdr:cNvPr>
        <xdr:cNvCxnSpPr/>
      </xdr:nvCxnSpPr>
      <xdr:spPr>
        <a:xfrm flipV="1">
          <a:off x="7159869" y="189278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403469</xdr:colOff>
      <xdr:row>3</xdr:row>
      <xdr:rowOff>19539</xdr:rowOff>
    </xdr:from>
    <xdr:to>
      <xdr:col>30</xdr:col>
      <xdr:colOff>403469</xdr:colOff>
      <xdr:row>3</xdr:row>
      <xdr:rowOff>202419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41769E79-76A7-6546-A1AA-400E61264745}"/>
            </a:ext>
          </a:extLst>
        </xdr:cNvPr>
        <xdr:cNvCxnSpPr/>
      </xdr:nvCxnSpPr>
      <xdr:spPr>
        <a:xfrm flipV="1">
          <a:off x="14690969" y="127683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397119</xdr:colOff>
      <xdr:row>5</xdr:row>
      <xdr:rowOff>25889</xdr:rowOff>
    </xdr:from>
    <xdr:to>
      <xdr:col>30</xdr:col>
      <xdr:colOff>397119</xdr:colOff>
      <xdr:row>6</xdr:row>
      <xdr:rowOff>5569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3CED1B23-2EF7-F747-8632-FE5A8F904B1B}"/>
            </a:ext>
          </a:extLst>
        </xdr:cNvPr>
        <xdr:cNvCxnSpPr/>
      </xdr:nvCxnSpPr>
      <xdr:spPr>
        <a:xfrm flipV="1">
          <a:off x="14684619" y="168958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390769</xdr:colOff>
      <xdr:row>7</xdr:row>
      <xdr:rowOff>25889</xdr:rowOff>
    </xdr:from>
    <xdr:to>
      <xdr:col>30</xdr:col>
      <xdr:colOff>390769</xdr:colOff>
      <xdr:row>8</xdr:row>
      <xdr:rowOff>5569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3A3EDBBB-7882-7744-A072-A3D4DACAFAF0}"/>
            </a:ext>
          </a:extLst>
        </xdr:cNvPr>
        <xdr:cNvCxnSpPr/>
      </xdr:nvCxnSpPr>
      <xdr:spPr>
        <a:xfrm flipV="1">
          <a:off x="14678269" y="209598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397119</xdr:colOff>
      <xdr:row>10</xdr:row>
      <xdr:rowOff>25889</xdr:rowOff>
    </xdr:from>
    <xdr:to>
      <xdr:col>30</xdr:col>
      <xdr:colOff>397119</xdr:colOff>
      <xdr:row>11</xdr:row>
      <xdr:rowOff>5569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438F11C3-B549-8D4E-9B97-9D2A0349CE05}"/>
            </a:ext>
          </a:extLst>
        </xdr:cNvPr>
        <xdr:cNvCxnSpPr/>
      </xdr:nvCxnSpPr>
      <xdr:spPr>
        <a:xfrm flipV="1">
          <a:off x="14684619" y="270558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2213219</xdr:colOff>
      <xdr:row>3</xdr:row>
      <xdr:rowOff>25889</xdr:rowOff>
    </xdr:from>
    <xdr:to>
      <xdr:col>14</xdr:col>
      <xdr:colOff>2213219</xdr:colOff>
      <xdr:row>4</xdr:row>
      <xdr:rowOff>5569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69D1E63B-A3C6-2641-84F0-5A547990AC65}"/>
            </a:ext>
          </a:extLst>
        </xdr:cNvPr>
        <xdr:cNvCxnSpPr/>
      </xdr:nvCxnSpPr>
      <xdr:spPr>
        <a:xfrm flipV="1">
          <a:off x="7128119" y="128318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54219</xdr:colOff>
      <xdr:row>5</xdr:row>
      <xdr:rowOff>25889</xdr:rowOff>
    </xdr:from>
    <xdr:to>
      <xdr:col>16</xdr:col>
      <xdr:colOff>54219</xdr:colOff>
      <xdr:row>6</xdr:row>
      <xdr:rowOff>5569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1D36AC4-FEAE-B548-BFB3-13561A4B4DE2}"/>
            </a:ext>
          </a:extLst>
        </xdr:cNvPr>
        <xdr:cNvCxnSpPr/>
      </xdr:nvCxnSpPr>
      <xdr:spPr>
        <a:xfrm flipV="1">
          <a:off x="7953619" y="168958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403469</xdr:colOff>
      <xdr:row>4</xdr:row>
      <xdr:rowOff>19539</xdr:rowOff>
    </xdr:from>
    <xdr:to>
      <xdr:col>30</xdr:col>
      <xdr:colOff>403469</xdr:colOff>
      <xdr:row>4</xdr:row>
      <xdr:rowOff>202419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EBBABC20-ED6C-BA4B-9340-0EE28C9B8511}"/>
            </a:ext>
          </a:extLst>
        </xdr:cNvPr>
        <xdr:cNvCxnSpPr/>
      </xdr:nvCxnSpPr>
      <xdr:spPr>
        <a:xfrm flipV="1">
          <a:off x="14690969" y="148003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390769</xdr:colOff>
      <xdr:row>6</xdr:row>
      <xdr:rowOff>25889</xdr:rowOff>
    </xdr:from>
    <xdr:to>
      <xdr:col>30</xdr:col>
      <xdr:colOff>390769</xdr:colOff>
      <xdr:row>7</xdr:row>
      <xdr:rowOff>5569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BE9FC715-775C-F242-B97E-5555F338F5A7}"/>
            </a:ext>
          </a:extLst>
        </xdr:cNvPr>
        <xdr:cNvCxnSpPr/>
      </xdr:nvCxnSpPr>
      <xdr:spPr>
        <a:xfrm flipV="1">
          <a:off x="14678269" y="189278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390769</xdr:colOff>
      <xdr:row>9</xdr:row>
      <xdr:rowOff>19539</xdr:rowOff>
    </xdr:from>
    <xdr:to>
      <xdr:col>30</xdr:col>
      <xdr:colOff>390769</xdr:colOff>
      <xdr:row>9</xdr:row>
      <xdr:rowOff>202419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1EEB5B54-ACC2-B14E-A9B2-1EA0A3F87023}"/>
            </a:ext>
          </a:extLst>
        </xdr:cNvPr>
        <xdr:cNvCxnSpPr/>
      </xdr:nvCxnSpPr>
      <xdr:spPr>
        <a:xfrm flipV="1">
          <a:off x="14678269" y="249603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2213219</xdr:colOff>
      <xdr:row>2</xdr:row>
      <xdr:rowOff>25889</xdr:rowOff>
    </xdr:from>
    <xdr:to>
      <xdr:col>14</xdr:col>
      <xdr:colOff>2213219</xdr:colOff>
      <xdr:row>3</xdr:row>
      <xdr:rowOff>5569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54C8DA67-5143-EA48-956F-8AE5A61E5786}"/>
            </a:ext>
          </a:extLst>
        </xdr:cNvPr>
        <xdr:cNvCxnSpPr/>
      </xdr:nvCxnSpPr>
      <xdr:spPr>
        <a:xfrm flipV="1">
          <a:off x="7128119" y="1079989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2254250</xdr:colOff>
      <xdr:row>10</xdr:row>
      <xdr:rowOff>7620</xdr:rowOff>
    </xdr:from>
    <xdr:to>
      <xdr:col>14</xdr:col>
      <xdr:colOff>2254250</xdr:colOff>
      <xdr:row>10</xdr:row>
      <xdr:rowOff>190500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93F391F2-567F-514D-B098-2FBE6B769C89}"/>
            </a:ext>
          </a:extLst>
        </xdr:cNvPr>
        <xdr:cNvCxnSpPr/>
      </xdr:nvCxnSpPr>
      <xdr:spPr>
        <a:xfrm>
          <a:off x="7169150" y="268732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50800</xdr:colOff>
      <xdr:row>8</xdr:row>
      <xdr:rowOff>1270</xdr:rowOff>
    </xdr:from>
    <xdr:to>
      <xdr:col>27</xdr:col>
      <xdr:colOff>50800</xdr:colOff>
      <xdr:row>8</xdr:row>
      <xdr:rowOff>184150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260FC07-E7F3-1A43-AA0A-6A4531B99077}"/>
            </a:ext>
          </a:extLst>
        </xdr:cNvPr>
        <xdr:cNvCxnSpPr/>
      </xdr:nvCxnSpPr>
      <xdr:spPr>
        <a:xfrm>
          <a:off x="12915900" y="227457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7</xdr:row>
      <xdr:rowOff>13970</xdr:rowOff>
    </xdr:from>
    <xdr:to>
      <xdr:col>16</xdr:col>
      <xdr:colOff>57150</xdr:colOff>
      <xdr:row>7</xdr:row>
      <xdr:rowOff>196850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349ACEE2-39E8-8147-8999-7A136320CB0E}"/>
            </a:ext>
          </a:extLst>
        </xdr:cNvPr>
        <xdr:cNvCxnSpPr/>
      </xdr:nvCxnSpPr>
      <xdr:spPr>
        <a:xfrm>
          <a:off x="7956550" y="208407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63500</xdr:colOff>
      <xdr:row>3</xdr:row>
      <xdr:rowOff>13970</xdr:rowOff>
    </xdr:from>
    <xdr:to>
      <xdr:col>16</xdr:col>
      <xdr:colOff>63500</xdr:colOff>
      <xdr:row>3</xdr:row>
      <xdr:rowOff>196850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341D4C91-14BE-054B-A527-B2E72C5EBD3E}"/>
            </a:ext>
          </a:extLst>
        </xdr:cNvPr>
        <xdr:cNvCxnSpPr/>
      </xdr:nvCxnSpPr>
      <xdr:spPr>
        <a:xfrm>
          <a:off x="7962900" y="127127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8</xdr:row>
      <xdr:rowOff>7620</xdr:rowOff>
    </xdr:from>
    <xdr:to>
      <xdr:col>16</xdr:col>
      <xdr:colOff>57150</xdr:colOff>
      <xdr:row>8</xdr:row>
      <xdr:rowOff>190500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A914D4F2-29B7-C948-A85C-1B9C7E895AC2}"/>
            </a:ext>
          </a:extLst>
        </xdr:cNvPr>
        <xdr:cNvCxnSpPr/>
      </xdr:nvCxnSpPr>
      <xdr:spPr>
        <a:xfrm>
          <a:off x="7956550" y="228092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</xdr:colOff>
      <xdr:row>2</xdr:row>
      <xdr:rowOff>1270</xdr:rowOff>
    </xdr:from>
    <xdr:to>
      <xdr:col>27</xdr:col>
      <xdr:colOff>57150</xdr:colOff>
      <xdr:row>2</xdr:row>
      <xdr:rowOff>184150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E6597B55-C3DD-3248-8235-CDBBBC891A67}"/>
            </a:ext>
          </a:extLst>
        </xdr:cNvPr>
        <xdr:cNvCxnSpPr/>
      </xdr:nvCxnSpPr>
      <xdr:spPr>
        <a:xfrm>
          <a:off x="12922250" y="105537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44450</xdr:colOff>
      <xdr:row>3</xdr:row>
      <xdr:rowOff>7620</xdr:rowOff>
    </xdr:from>
    <xdr:to>
      <xdr:col>27</xdr:col>
      <xdr:colOff>44450</xdr:colOff>
      <xdr:row>3</xdr:row>
      <xdr:rowOff>190500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7D2C7069-AE2A-B247-8994-C47DAEEA652F}"/>
            </a:ext>
          </a:extLst>
        </xdr:cNvPr>
        <xdr:cNvCxnSpPr/>
      </xdr:nvCxnSpPr>
      <xdr:spPr>
        <a:xfrm>
          <a:off x="12909550" y="126492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50800</xdr:colOff>
      <xdr:row>9</xdr:row>
      <xdr:rowOff>1270</xdr:rowOff>
    </xdr:from>
    <xdr:to>
      <xdr:col>27</xdr:col>
      <xdr:colOff>50800</xdr:colOff>
      <xdr:row>9</xdr:row>
      <xdr:rowOff>184150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8C17BA03-FFFE-1A4C-B7D9-2D90FC05C4F0}"/>
            </a:ext>
          </a:extLst>
        </xdr:cNvPr>
        <xdr:cNvCxnSpPr/>
      </xdr:nvCxnSpPr>
      <xdr:spPr>
        <a:xfrm>
          <a:off x="12915900" y="247777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50800</xdr:colOff>
      <xdr:row>10</xdr:row>
      <xdr:rowOff>7620</xdr:rowOff>
    </xdr:from>
    <xdr:to>
      <xdr:col>27</xdr:col>
      <xdr:colOff>50800</xdr:colOff>
      <xdr:row>10</xdr:row>
      <xdr:rowOff>190500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846F00F1-3D09-0448-A8AA-CF8FF0DE4A4F}"/>
            </a:ext>
          </a:extLst>
        </xdr:cNvPr>
        <xdr:cNvCxnSpPr/>
      </xdr:nvCxnSpPr>
      <xdr:spPr>
        <a:xfrm>
          <a:off x="12915900" y="268732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9</xdr:row>
      <xdr:rowOff>1270</xdr:rowOff>
    </xdr:from>
    <xdr:to>
      <xdr:col>16</xdr:col>
      <xdr:colOff>57150</xdr:colOff>
      <xdr:row>9</xdr:row>
      <xdr:rowOff>184150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40802E27-12D9-9541-A1CD-9D6DB602B4E2}"/>
            </a:ext>
          </a:extLst>
        </xdr:cNvPr>
        <xdr:cNvCxnSpPr/>
      </xdr:nvCxnSpPr>
      <xdr:spPr>
        <a:xfrm>
          <a:off x="7956550" y="247777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</xdr:colOff>
      <xdr:row>5</xdr:row>
      <xdr:rowOff>1270</xdr:rowOff>
    </xdr:from>
    <xdr:to>
      <xdr:col>27</xdr:col>
      <xdr:colOff>57150</xdr:colOff>
      <xdr:row>5</xdr:row>
      <xdr:rowOff>184150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F98CE3EB-3D6B-4B45-92BE-184066B47856}"/>
            </a:ext>
          </a:extLst>
        </xdr:cNvPr>
        <xdr:cNvCxnSpPr/>
      </xdr:nvCxnSpPr>
      <xdr:spPr>
        <a:xfrm>
          <a:off x="12922250" y="166497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</xdr:colOff>
      <xdr:row>6</xdr:row>
      <xdr:rowOff>7620</xdr:rowOff>
    </xdr:from>
    <xdr:to>
      <xdr:col>27</xdr:col>
      <xdr:colOff>57150</xdr:colOff>
      <xdr:row>6</xdr:row>
      <xdr:rowOff>190500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24D77128-A9C8-B648-BCCC-8F62E3BA9152}"/>
            </a:ext>
          </a:extLst>
        </xdr:cNvPr>
        <xdr:cNvCxnSpPr/>
      </xdr:nvCxnSpPr>
      <xdr:spPr>
        <a:xfrm>
          <a:off x="12922250" y="187452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</xdr:colOff>
      <xdr:row>7</xdr:row>
      <xdr:rowOff>1270</xdr:rowOff>
    </xdr:from>
    <xdr:to>
      <xdr:col>27</xdr:col>
      <xdr:colOff>57150</xdr:colOff>
      <xdr:row>7</xdr:row>
      <xdr:rowOff>184150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A92AC28A-6B6B-BA44-A074-90FF49396A9B}"/>
            </a:ext>
          </a:extLst>
        </xdr:cNvPr>
        <xdr:cNvCxnSpPr/>
      </xdr:nvCxnSpPr>
      <xdr:spPr>
        <a:xfrm>
          <a:off x="12922250" y="2071370"/>
          <a:ext cx="0" cy="182880"/>
        </a:xfrm>
        <a:prstGeom prst="straightConnector1">
          <a:avLst/>
        </a:prstGeom>
        <a:ln w="1270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50800</xdr:colOff>
      <xdr:row>2</xdr:row>
      <xdr:rowOff>25400</xdr:rowOff>
    </xdr:from>
    <xdr:to>
      <xdr:col>16</xdr:col>
      <xdr:colOff>50800</xdr:colOff>
      <xdr:row>3</xdr:row>
      <xdr:rowOff>5080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6E135564-78A8-AC4F-941F-80968D30AF86}"/>
            </a:ext>
          </a:extLst>
        </xdr:cNvPr>
        <xdr:cNvCxnSpPr/>
      </xdr:nvCxnSpPr>
      <xdr:spPr>
        <a:xfrm flipV="1">
          <a:off x="7950200" y="1079500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63500</xdr:colOff>
      <xdr:row>4</xdr:row>
      <xdr:rowOff>19050</xdr:rowOff>
    </xdr:from>
    <xdr:to>
      <xdr:col>16</xdr:col>
      <xdr:colOff>63500</xdr:colOff>
      <xdr:row>4</xdr:row>
      <xdr:rowOff>201930</xdr:rowOff>
    </xdr:to>
    <xdr:cxnSp macro="">
      <xdr:nvCxnSpPr>
        <xdr:cNvPr id="60" name="Straight Arrow Connector 59">
          <a:extLst>
            <a:ext uri="{FF2B5EF4-FFF2-40B4-BE49-F238E27FC236}">
              <a16:creationId xmlns:a16="http://schemas.microsoft.com/office/drawing/2014/main" id="{F60D63F8-84CD-0D44-8DAB-B5E055BCB54C}"/>
            </a:ext>
          </a:extLst>
        </xdr:cNvPr>
        <xdr:cNvCxnSpPr/>
      </xdr:nvCxnSpPr>
      <xdr:spPr>
        <a:xfrm flipV="1">
          <a:off x="7962900" y="1479550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50800</xdr:colOff>
      <xdr:row>6</xdr:row>
      <xdr:rowOff>19050</xdr:rowOff>
    </xdr:from>
    <xdr:to>
      <xdr:col>16</xdr:col>
      <xdr:colOff>50800</xdr:colOff>
      <xdr:row>6</xdr:row>
      <xdr:rowOff>201930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C57187CA-F9BD-4B41-9F57-9F4C34F549C3}"/>
            </a:ext>
          </a:extLst>
        </xdr:cNvPr>
        <xdr:cNvCxnSpPr/>
      </xdr:nvCxnSpPr>
      <xdr:spPr>
        <a:xfrm flipV="1">
          <a:off x="7950200" y="1885950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50800</xdr:colOff>
      <xdr:row>10</xdr:row>
      <xdr:rowOff>25400</xdr:rowOff>
    </xdr:from>
    <xdr:to>
      <xdr:col>16</xdr:col>
      <xdr:colOff>50800</xdr:colOff>
      <xdr:row>11</xdr:row>
      <xdr:rowOff>5080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6B262F6B-99AB-E84A-B33C-8F060AA2286A}"/>
            </a:ext>
          </a:extLst>
        </xdr:cNvPr>
        <xdr:cNvCxnSpPr/>
      </xdr:nvCxnSpPr>
      <xdr:spPr>
        <a:xfrm flipV="1">
          <a:off x="7950200" y="2705100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406400</xdr:colOff>
      <xdr:row>2</xdr:row>
      <xdr:rowOff>25400</xdr:rowOff>
    </xdr:from>
    <xdr:to>
      <xdr:col>30</xdr:col>
      <xdr:colOff>406400</xdr:colOff>
      <xdr:row>3</xdr:row>
      <xdr:rowOff>5080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4E2300A2-CBCB-8B47-9C1E-8A186DCA2BEC}"/>
            </a:ext>
          </a:extLst>
        </xdr:cNvPr>
        <xdr:cNvCxnSpPr/>
      </xdr:nvCxnSpPr>
      <xdr:spPr>
        <a:xfrm flipV="1">
          <a:off x="14693900" y="1079500"/>
          <a:ext cx="0" cy="18288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3"/>
  <sheetViews>
    <sheetView showGridLines="0" tabSelected="1" zoomScale="270" zoomScaleNormal="2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F23" sqref="AF23"/>
    </sheetView>
  </sheetViews>
  <sheetFormatPr baseColWidth="10" defaultColWidth="8.83203125" defaultRowHeight="15" x14ac:dyDescent="0.2"/>
  <cols>
    <col min="1" max="1" width="9.5" hidden="1" customWidth="1"/>
    <col min="2" max="2" width="3.1640625" hidden="1" customWidth="1"/>
    <col min="3" max="3" width="6.5" customWidth="1"/>
    <col min="4" max="4" width="6.5" style="2" customWidth="1"/>
    <col min="5" max="5" width="6.83203125" style="2" customWidth="1"/>
    <col min="6" max="6" width="5" style="2" customWidth="1"/>
    <col min="7" max="7" width="6.1640625" style="2" customWidth="1"/>
    <col min="8" max="8" width="5.6640625" style="2" customWidth="1"/>
    <col min="9" max="9" width="6.33203125" style="2" customWidth="1"/>
    <col min="10" max="10" width="6.33203125" style="2" hidden="1" customWidth="1"/>
    <col min="11" max="11" width="6.5" style="2" hidden="1" customWidth="1"/>
    <col min="12" max="12" width="6.33203125" style="2" customWidth="1"/>
    <col min="13" max="13" width="9" style="4" customWidth="1"/>
    <col min="14" max="14" width="6.6640625" style="3" customWidth="1"/>
    <col min="15" max="15" width="31" customWidth="1"/>
    <col min="16" max="16" width="9" style="1" customWidth="1"/>
    <col min="17" max="17" width="1.5" style="1" customWidth="1"/>
    <col min="18" max="18" width="8" style="1" customWidth="1"/>
    <col min="19" max="19" width="6" style="1" customWidth="1"/>
    <col min="20" max="20" width="6.1640625" style="1" customWidth="1"/>
    <col min="21" max="21" width="7.1640625" style="1" customWidth="1"/>
    <col min="22" max="22" width="7.83203125" style="1" customWidth="1"/>
    <col min="23" max="23" width="8" style="1" customWidth="1"/>
    <col min="24" max="24" width="8.5" style="1" hidden="1" customWidth="1"/>
    <col min="25" max="25" width="8" style="1" customWidth="1"/>
    <col min="26" max="26" width="6.1640625" style="1" customWidth="1"/>
    <col min="27" max="27" width="7.83203125" customWidth="1"/>
    <col min="28" max="28" width="5" customWidth="1"/>
    <col min="29" max="29" width="8" customWidth="1"/>
    <col min="30" max="30" width="6.1640625" customWidth="1"/>
    <col min="31" max="31" width="6" customWidth="1"/>
    <col min="32" max="32" width="6.1640625" customWidth="1"/>
    <col min="33" max="33" width="6" customWidth="1"/>
  </cols>
  <sheetData>
    <row r="1" spans="1:33" ht="19" x14ac:dyDescent="0.25">
      <c r="C1" s="22"/>
      <c r="D1" s="22" t="s">
        <v>54</v>
      </c>
      <c r="E1" s="22"/>
      <c r="F1" s="22"/>
      <c r="G1" s="22"/>
      <c r="H1" s="22"/>
    </row>
    <row r="2" spans="1:33" s="5" customFormat="1" ht="64" customHeight="1" thickBot="1" x14ac:dyDescent="0.25">
      <c r="C2" s="91"/>
      <c r="D2" s="92" t="s">
        <v>27</v>
      </c>
      <c r="E2" s="92" t="s">
        <v>24</v>
      </c>
      <c r="F2" s="92" t="s">
        <v>32</v>
      </c>
      <c r="G2" s="92" t="s">
        <v>31</v>
      </c>
      <c r="H2" s="92" t="s">
        <v>57</v>
      </c>
      <c r="I2" s="92" t="s">
        <v>10</v>
      </c>
      <c r="J2" s="92" t="s">
        <v>13</v>
      </c>
      <c r="K2" s="92" t="s">
        <v>14</v>
      </c>
      <c r="L2" s="92" t="s">
        <v>15</v>
      </c>
      <c r="M2" s="93" t="s">
        <v>16</v>
      </c>
      <c r="N2" s="94" t="s">
        <v>30</v>
      </c>
      <c r="O2" s="91" t="s">
        <v>45</v>
      </c>
      <c r="P2" s="110" t="s">
        <v>17</v>
      </c>
      <c r="Q2" s="111"/>
      <c r="R2" s="93" t="s">
        <v>18</v>
      </c>
      <c r="S2" s="93" t="s">
        <v>63</v>
      </c>
      <c r="T2" s="93" t="s">
        <v>19</v>
      </c>
      <c r="U2" s="93" t="s">
        <v>65</v>
      </c>
      <c r="V2" s="93" t="s">
        <v>20</v>
      </c>
      <c r="W2" s="93" t="s">
        <v>28</v>
      </c>
      <c r="X2" s="93" t="s">
        <v>29</v>
      </c>
      <c r="Y2" s="93" t="s">
        <v>55</v>
      </c>
      <c r="Z2" s="93" t="s">
        <v>21</v>
      </c>
      <c r="AA2" s="92" t="s">
        <v>62</v>
      </c>
      <c r="AB2" s="92" t="s">
        <v>22</v>
      </c>
      <c r="AC2" s="92" t="s">
        <v>64</v>
      </c>
      <c r="AD2" s="92" t="s">
        <v>23</v>
      </c>
      <c r="AE2" s="92" t="s">
        <v>25</v>
      </c>
      <c r="AF2" s="92" t="s">
        <v>67</v>
      </c>
      <c r="AG2" s="92" t="s">
        <v>68</v>
      </c>
    </row>
    <row r="3" spans="1:33" s="40" customFormat="1" ht="16" customHeight="1" x14ac:dyDescent="0.2">
      <c r="A3" s="42" t="s">
        <v>37</v>
      </c>
      <c r="B3" s="42">
        <v>1</v>
      </c>
      <c r="C3" s="29" t="s">
        <v>0</v>
      </c>
      <c r="D3" s="30" t="s">
        <v>8</v>
      </c>
      <c r="E3" s="31">
        <v>15</v>
      </c>
      <c r="F3" s="31">
        <v>4</v>
      </c>
      <c r="G3" s="32">
        <v>1949</v>
      </c>
      <c r="H3" s="32">
        <v>0</v>
      </c>
      <c r="I3" s="30" t="s">
        <v>11</v>
      </c>
      <c r="J3" s="31">
        <v>0</v>
      </c>
      <c r="K3" s="31">
        <v>2.25</v>
      </c>
      <c r="L3" s="31">
        <v>2.8</v>
      </c>
      <c r="M3" s="61">
        <v>125814</v>
      </c>
      <c r="N3" s="33">
        <v>7116</v>
      </c>
      <c r="O3" s="43" t="s">
        <v>50</v>
      </c>
      <c r="P3" s="96">
        <v>354322</v>
      </c>
      <c r="Q3" s="102"/>
      <c r="R3" s="36">
        <v>12281</v>
      </c>
      <c r="S3" s="8">
        <v>0.97</v>
      </c>
      <c r="T3" s="35">
        <v>2913</v>
      </c>
      <c r="U3" s="35">
        <v>0</v>
      </c>
      <c r="V3" s="35">
        <v>172656</v>
      </c>
      <c r="W3" s="35">
        <v>98745</v>
      </c>
      <c r="X3" s="35">
        <f t="shared" ref="X3:X11" si="0">SUM(T3,V3,W3)</f>
        <v>274314</v>
      </c>
      <c r="Y3" s="35">
        <f t="shared" ref="Y3:Y11" si="1">P3-X3</f>
        <v>80008</v>
      </c>
      <c r="Z3" s="37">
        <v>3320</v>
      </c>
      <c r="AA3" s="36">
        <v>131625</v>
      </c>
      <c r="AB3" s="7">
        <v>0.24</v>
      </c>
      <c r="AC3" s="36">
        <v>31742</v>
      </c>
      <c r="AD3" s="38">
        <v>2.9</v>
      </c>
      <c r="AE3" s="8">
        <v>0.48</v>
      </c>
      <c r="AF3" s="39">
        <f>(Y3/G3)/D3</f>
        <v>41.050795279630577</v>
      </c>
      <c r="AG3" s="113">
        <f>V3/N3</f>
        <v>24.263069139966273</v>
      </c>
    </row>
    <row r="4" spans="1:33" ht="16" customHeight="1" x14ac:dyDescent="0.2">
      <c r="A4" s="42" t="s">
        <v>36</v>
      </c>
      <c r="B4" s="42">
        <v>2</v>
      </c>
      <c r="C4" s="9" t="s">
        <v>1</v>
      </c>
      <c r="D4" s="10" t="s">
        <v>8</v>
      </c>
      <c r="E4" s="11">
        <v>9</v>
      </c>
      <c r="F4" s="11">
        <v>9</v>
      </c>
      <c r="G4" s="12">
        <v>2597</v>
      </c>
      <c r="H4" s="12">
        <v>0</v>
      </c>
      <c r="I4" s="10" t="s">
        <v>11</v>
      </c>
      <c r="J4" s="11">
        <v>0</v>
      </c>
      <c r="K4" s="11">
        <v>4</v>
      </c>
      <c r="L4" s="11">
        <v>1.7</v>
      </c>
      <c r="M4" s="65">
        <v>36100</v>
      </c>
      <c r="N4" s="13">
        <v>665</v>
      </c>
      <c r="O4" s="20" t="s">
        <v>47</v>
      </c>
      <c r="P4" s="97">
        <v>49889</v>
      </c>
      <c r="Q4" s="103"/>
      <c r="R4" s="15">
        <v>1872</v>
      </c>
      <c r="S4" s="19">
        <v>0.97</v>
      </c>
      <c r="T4" s="14">
        <v>4257</v>
      </c>
      <c r="U4" s="14">
        <v>67841</v>
      </c>
      <c r="V4" s="14">
        <v>13438</v>
      </c>
      <c r="W4" s="14">
        <v>42422</v>
      </c>
      <c r="X4" s="14">
        <f t="shared" si="0"/>
        <v>60117</v>
      </c>
      <c r="Y4" s="14">
        <f t="shared" si="1"/>
        <v>-10228</v>
      </c>
      <c r="Z4" s="16">
        <f t="shared" ref="Z4:Z11" si="2">(G4+N4)/L4</f>
        <v>1918.8235294117649</v>
      </c>
      <c r="AA4" s="15">
        <v>29442</v>
      </c>
      <c r="AB4" s="17">
        <v>-0.39</v>
      </c>
      <c r="AC4" s="15">
        <v>-6106</v>
      </c>
      <c r="AD4" s="18">
        <f t="shared" ref="AD4:AD9" si="3">(P4)/M4</f>
        <v>1.38196675900277</v>
      </c>
      <c r="AE4" s="19">
        <v>0.35</v>
      </c>
      <c r="AF4" s="21">
        <f>(Y4/G4)/D4</f>
        <v>-3.9383904505198304</v>
      </c>
      <c r="AG4" s="114">
        <f t="shared" ref="AG4:AG11" si="4">V4/N4</f>
        <v>20.207518796992481</v>
      </c>
    </row>
    <row r="5" spans="1:33" ht="16" customHeight="1" x14ac:dyDescent="0.2">
      <c r="A5" s="42" t="s">
        <v>35</v>
      </c>
      <c r="B5" s="42">
        <v>3</v>
      </c>
      <c r="C5" s="29" t="s">
        <v>2</v>
      </c>
      <c r="D5" s="30" t="s">
        <v>9</v>
      </c>
      <c r="E5" s="31" t="s">
        <v>52</v>
      </c>
      <c r="F5" s="31">
        <v>10</v>
      </c>
      <c r="G5" s="32">
        <v>2210</v>
      </c>
      <c r="H5" s="32">
        <v>2203</v>
      </c>
      <c r="I5" s="30" t="s">
        <v>11</v>
      </c>
      <c r="J5" s="31">
        <v>0</v>
      </c>
      <c r="K5" s="31">
        <v>13</v>
      </c>
      <c r="L5" s="31">
        <v>0.8</v>
      </c>
      <c r="M5" s="61">
        <v>335900</v>
      </c>
      <c r="N5" s="33">
        <v>3484</v>
      </c>
      <c r="O5" s="43" t="s">
        <v>59</v>
      </c>
      <c r="P5" s="96">
        <v>174103</v>
      </c>
      <c r="Q5" s="104"/>
      <c r="R5" s="36">
        <v>568924</v>
      </c>
      <c r="S5" s="8">
        <v>0.23</v>
      </c>
      <c r="T5" s="35">
        <v>367</v>
      </c>
      <c r="U5" s="35">
        <v>44667</v>
      </c>
      <c r="V5" s="35">
        <v>88792</v>
      </c>
      <c r="W5" s="35">
        <v>17333</v>
      </c>
      <c r="X5" s="35">
        <f t="shared" si="0"/>
        <v>106492</v>
      </c>
      <c r="Y5" s="35">
        <f t="shared" si="1"/>
        <v>67611</v>
      </c>
      <c r="Z5" s="37">
        <v>7905</v>
      </c>
      <c r="AA5" s="36">
        <v>230037</v>
      </c>
      <c r="AB5" s="7">
        <v>0.38</v>
      </c>
      <c r="AC5" s="36">
        <v>88738</v>
      </c>
      <c r="AD5" s="38">
        <f t="shared" si="3"/>
        <v>0.51831795177136053</v>
      </c>
      <c r="AE5" s="8">
        <f t="shared" ref="AE5:AE8" si="5">V5/P5</f>
        <v>0.50999695582500015</v>
      </c>
      <c r="AF5" s="41">
        <f>(Y5/G5)</f>
        <v>30.593212669683258</v>
      </c>
      <c r="AG5" s="112">
        <f t="shared" si="4"/>
        <v>25.48564867967853</v>
      </c>
    </row>
    <row r="6" spans="1:33" ht="16" customHeight="1" x14ac:dyDescent="0.2">
      <c r="A6" s="23" t="s">
        <v>40</v>
      </c>
      <c r="B6" s="23">
        <v>4</v>
      </c>
      <c r="C6" s="9" t="s">
        <v>3</v>
      </c>
      <c r="D6" s="10" t="s">
        <v>9</v>
      </c>
      <c r="E6" s="11" t="s">
        <v>44</v>
      </c>
      <c r="F6" s="11">
        <v>25</v>
      </c>
      <c r="G6" s="12">
        <v>4720</v>
      </c>
      <c r="H6" s="12">
        <v>0</v>
      </c>
      <c r="I6" s="10" t="s">
        <v>11</v>
      </c>
      <c r="J6" s="11">
        <v>3.5</v>
      </c>
      <c r="K6" s="11">
        <v>22</v>
      </c>
      <c r="L6" s="66">
        <v>12</v>
      </c>
      <c r="M6" s="65">
        <v>112333</v>
      </c>
      <c r="N6" s="13">
        <v>11608</v>
      </c>
      <c r="O6" s="20" t="s">
        <v>48</v>
      </c>
      <c r="P6" s="97">
        <v>586834</v>
      </c>
      <c r="Q6" s="103"/>
      <c r="R6" s="15">
        <v>0</v>
      </c>
      <c r="S6" s="19">
        <v>1</v>
      </c>
      <c r="T6" s="14">
        <v>747</v>
      </c>
      <c r="U6" s="14">
        <v>0</v>
      </c>
      <c r="V6" s="14">
        <v>227417</v>
      </c>
      <c r="W6" s="14">
        <v>175390</v>
      </c>
      <c r="X6" s="14">
        <f t="shared" si="0"/>
        <v>403554</v>
      </c>
      <c r="Y6" s="14">
        <f t="shared" si="1"/>
        <v>183280</v>
      </c>
      <c r="Z6" s="16">
        <f t="shared" si="2"/>
        <v>1360.6666666666667</v>
      </c>
      <c r="AA6" s="15">
        <f t="shared" ref="AA6:AA11" si="6">P6/L6</f>
        <v>48902.833333333336</v>
      </c>
      <c r="AB6" s="17">
        <v>0.32</v>
      </c>
      <c r="AC6" s="15">
        <f t="shared" ref="AC6:AC11" si="7">Y6/L6</f>
        <v>15273.333333333334</v>
      </c>
      <c r="AD6" s="18">
        <v>5.6</v>
      </c>
      <c r="AE6" s="19">
        <v>0.38</v>
      </c>
      <c r="AF6" s="21">
        <f>(Y6/G6)/D6</f>
        <v>19.415254237288135</v>
      </c>
      <c r="AG6" s="114">
        <f t="shared" si="4"/>
        <v>19.591402481047552</v>
      </c>
    </row>
    <row r="7" spans="1:33" ht="16" customHeight="1" x14ac:dyDescent="0.2">
      <c r="A7" s="42" t="s">
        <v>39</v>
      </c>
      <c r="B7" s="42">
        <v>5</v>
      </c>
      <c r="C7" s="29" t="s">
        <v>4</v>
      </c>
      <c r="D7" s="30" t="s">
        <v>9</v>
      </c>
      <c r="E7" s="31" t="s">
        <v>53</v>
      </c>
      <c r="F7" s="31">
        <v>10</v>
      </c>
      <c r="G7" s="32">
        <v>3567</v>
      </c>
      <c r="H7" s="32">
        <v>1400</v>
      </c>
      <c r="I7" s="30" t="s">
        <v>12</v>
      </c>
      <c r="J7" s="31">
        <v>20</v>
      </c>
      <c r="K7" s="31">
        <v>20</v>
      </c>
      <c r="L7" s="60">
        <v>5</v>
      </c>
      <c r="M7" s="61">
        <v>224777</v>
      </c>
      <c r="N7" s="33">
        <v>4556</v>
      </c>
      <c r="O7" s="43" t="s">
        <v>60</v>
      </c>
      <c r="P7" s="98">
        <v>198428</v>
      </c>
      <c r="Q7" s="105"/>
      <c r="R7" s="36">
        <v>96699</v>
      </c>
      <c r="S7" s="8">
        <v>0.67</v>
      </c>
      <c r="T7" s="35">
        <v>0</v>
      </c>
      <c r="U7" s="35">
        <v>0</v>
      </c>
      <c r="V7" s="35">
        <v>111293</v>
      </c>
      <c r="W7" s="35">
        <v>75958</v>
      </c>
      <c r="X7" s="35">
        <f t="shared" si="0"/>
        <v>187251</v>
      </c>
      <c r="Y7" s="35">
        <f t="shared" si="1"/>
        <v>11177</v>
      </c>
      <c r="Z7" s="37">
        <v>1645</v>
      </c>
      <c r="AA7" s="36">
        <f t="shared" si="6"/>
        <v>39685.599999999999</v>
      </c>
      <c r="AB7" s="7">
        <f t="shared" ref="AB7:AB11" si="8">Y7/P7</f>
        <v>5.6327736004999296E-2</v>
      </c>
      <c r="AC7" s="36">
        <f t="shared" si="7"/>
        <v>2235.4</v>
      </c>
      <c r="AD7" s="38">
        <v>1</v>
      </c>
      <c r="AE7" s="8">
        <v>0.55000000000000004</v>
      </c>
      <c r="AF7" s="41">
        <f>(Y7/G7)/D7</f>
        <v>1.5667227361928793</v>
      </c>
      <c r="AG7" s="112">
        <f t="shared" si="4"/>
        <v>24.427787532923617</v>
      </c>
    </row>
    <row r="8" spans="1:33" ht="16" customHeight="1" x14ac:dyDescent="0.2">
      <c r="A8" s="42" t="s">
        <v>38</v>
      </c>
      <c r="B8" s="42">
        <v>6</v>
      </c>
      <c r="C8" s="9" t="s">
        <v>5</v>
      </c>
      <c r="D8" s="10" t="s">
        <v>8</v>
      </c>
      <c r="E8" s="11">
        <v>19</v>
      </c>
      <c r="F8" s="11">
        <v>7</v>
      </c>
      <c r="G8" s="12">
        <v>2863</v>
      </c>
      <c r="H8" s="12">
        <v>0</v>
      </c>
      <c r="I8" s="10" t="s">
        <v>12</v>
      </c>
      <c r="J8" s="11">
        <v>0.5</v>
      </c>
      <c r="K8" s="11">
        <v>6</v>
      </c>
      <c r="L8" s="11">
        <v>2.8</v>
      </c>
      <c r="M8" s="65">
        <v>25767</v>
      </c>
      <c r="N8" s="13">
        <v>1818</v>
      </c>
      <c r="O8" s="20" t="s">
        <v>58</v>
      </c>
      <c r="P8" s="97">
        <v>116461</v>
      </c>
      <c r="Q8" s="103"/>
      <c r="R8" s="15">
        <v>0</v>
      </c>
      <c r="S8" s="19">
        <v>1</v>
      </c>
      <c r="T8" s="14">
        <v>8793</v>
      </c>
      <c r="U8" s="14">
        <v>4916</v>
      </c>
      <c r="V8" s="14">
        <v>45468</v>
      </c>
      <c r="W8" s="14">
        <v>59398</v>
      </c>
      <c r="X8" s="14">
        <f t="shared" si="0"/>
        <v>113659</v>
      </c>
      <c r="Y8" s="14">
        <f t="shared" si="1"/>
        <v>2802</v>
      </c>
      <c r="Z8" s="16">
        <v>1577</v>
      </c>
      <c r="AA8" s="15">
        <v>41828</v>
      </c>
      <c r="AB8" s="17">
        <f t="shared" si="8"/>
        <v>2.4059556418028354E-2</v>
      </c>
      <c r="AC8" s="15">
        <v>813</v>
      </c>
      <c r="AD8" s="18">
        <v>4.7</v>
      </c>
      <c r="AE8" s="19">
        <f t="shared" si="5"/>
        <v>0.39041395832081127</v>
      </c>
      <c r="AF8" s="21">
        <f>(Y8/G8)/1.2</f>
        <v>0.81557806496681806</v>
      </c>
      <c r="AG8" s="114">
        <f t="shared" si="4"/>
        <v>25.009900990099009</v>
      </c>
    </row>
    <row r="9" spans="1:33" ht="16" customHeight="1" x14ac:dyDescent="0.2">
      <c r="A9" s="28" t="s">
        <v>33</v>
      </c>
      <c r="B9" s="28">
        <v>7</v>
      </c>
      <c r="C9" s="45" t="s">
        <v>6</v>
      </c>
      <c r="D9" s="50" t="s">
        <v>8</v>
      </c>
      <c r="E9" s="46">
        <v>17</v>
      </c>
      <c r="F9" s="46">
        <v>10</v>
      </c>
      <c r="G9" s="51">
        <v>2164</v>
      </c>
      <c r="H9" s="51">
        <v>0</v>
      </c>
      <c r="I9" s="50" t="s">
        <v>11</v>
      </c>
      <c r="J9" s="46">
        <v>0</v>
      </c>
      <c r="K9" s="46">
        <v>0.25</v>
      </c>
      <c r="L9" s="46">
        <v>0.25</v>
      </c>
      <c r="M9" s="62">
        <v>12800</v>
      </c>
      <c r="N9" s="47">
        <v>1698</v>
      </c>
      <c r="O9" s="34" t="s">
        <v>46</v>
      </c>
      <c r="P9" s="99">
        <v>215819</v>
      </c>
      <c r="Q9" s="106"/>
      <c r="R9" s="52">
        <v>3500</v>
      </c>
      <c r="S9" s="8">
        <v>0.99</v>
      </c>
      <c r="T9" s="49">
        <v>20</v>
      </c>
      <c r="U9" s="49">
        <v>0</v>
      </c>
      <c r="V9" s="49">
        <v>45124</v>
      </c>
      <c r="W9" s="49">
        <v>72154</v>
      </c>
      <c r="X9" s="49">
        <f t="shared" si="0"/>
        <v>117298</v>
      </c>
      <c r="Y9" s="49">
        <f t="shared" si="1"/>
        <v>98521</v>
      </c>
      <c r="Z9" s="55">
        <v>17035</v>
      </c>
      <c r="AA9" s="52">
        <v>863275</v>
      </c>
      <c r="AB9" s="53">
        <v>0.44</v>
      </c>
      <c r="AC9" s="52">
        <f t="shared" si="7"/>
        <v>394084</v>
      </c>
      <c r="AD9" s="38">
        <f t="shared" si="3"/>
        <v>16.860859375</v>
      </c>
      <c r="AE9" s="54">
        <v>0.2</v>
      </c>
      <c r="AF9" s="56">
        <f>(Y9/G9)/D9</f>
        <v>45.527264325323472</v>
      </c>
      <c r="AG9" s="112">
        <f t="shared" si="4"/>
        <v>26.574793875147233</v>
      </c>
    </row>
    <row r="10" spans="1:33" ht="16" customHeight="1" x14ac:dyDescent="0.2">
      <c r="A10" s="23" t="s">
        <v>34</v>
      </c>
      <c r="B10" s="23">
        <v>8</v>
      </c>
      <c r="C10" s="27" t="s">
        <v>7</v>
      </c>
      <c r="D10" s="67" t="s">
        <v>9</v>
      </c>
      <c r="E10" s="24" t="s">
        <v>51</v>
      </c>
      <c r="F10" s="24">
        <v>10</v>
      </c>
      <c r="G10" s="68">
        <v>501</v>
      </c>
      <c r="H10" s="68">
        <v>5799</v>
      </c>
      <c r="I10" s="67" t="s">
        <v>12</v>
      </c>
      <c r="J10" s="24">
        <v>0</v>
      </c>
      <c r="K10" s="24">
        <v>5</v>
      </c>
      <c r="L10" s="24">
        <v>0.4</v>
      </c>
      <c r="M10" s="69">
        <v>71667</v>
      </c>
      <c r="N10" s="25">
        <v>90</v>
      </c>
      <c r="O10" s="20" t="s">
        <v>61</v>
      </c>
      <c r="P10" s="100">
        <v>17499</v>
      </c>
      <c r="Q10" s="107"/>
      <c r="R10" s="70">
        <v>268299</v>
      </c>
      <c r="S10" s="19">
        <v>0.06</v>
      </c>
      <c r="T10" s="26">
        <v>1485</v>
      </c>
      <c r="U10" s="26">
        <v>6167</v>
      </c>
      <c r="V10" s="26">
        <v>1310</v>
      </c>
      <c r="W10" s="26">
        <v>3120</v>
      </c>
      <c r="X10" s="26">
        <f t="shared" si="0"/>
        <v>5915</v>
      </c>
      <c r="Y10" s="26">
        <f t="shared" si="1"/>
        <v>11584</v>
      </c>
      <c r="Z10" s="71">
        <v>1709</v>
      </c>
      <c r="AA10" s="70">
        <v>54428</v>
      </c>
      <c r="AB10" s="72">
        <v>0.64</v>
      </c>
      <c r="AC10" s="70">
        <v>37016</v>
      </c>
      <c r="AD10" s="18">
        <v>0.4</v>
      </c>
      <c r="AE10" s="73">
        <v>0.09</v>
      </c>
      <c r="AF10" s="74">
        <f>(Y10/G10)/D10</f>
        <v>11.560878243512974</v>
      </c>
      <c r="AG10" s="114">
        <f t="shared" si="4"/>
        <v>14.555555555555555</v>
      </c>
    </row>
    <row r="11" spans="1:33" ht="16" customHeight="1" x14ac:dyDescent="0.2">
      <c r="A11" s="42" t="s">
        <v>41</v>
      </c>
      <c r="B11" s="42">
        <v>9</v>
      </c>
      <c r="C11" s="45" t="s">
        <v>42</v>
      </c>
      <c r="D11" s="46">
        <v>2</v>
      </c>
      <c r="E11" s="46" t="s">
        <v>43</v>
      </c>
      <c r="F11" s="46">
        <v>25</v>
      </c>
      <c r="G11" s="46">
        <v>2080</v>
      </c>
      <c r="H11" s="46">
        <v>3120</v>
      </c>
      <c r="I11" s="46" t="s">
        <v>12</v>
      </c>
      <c r="J11" s="46"/>
      <c r="K11" s="46"/>
      <c r="L11" s="59">
        <v>4</v>
      </c>
      <c r="M11" s="62"/>
      <c r="N11" s="47">
        <v>4200</v>
      </c>
      <c r="O11" s="48" t="s">
        <v>49</v>
      </c>
      <c r="P11" s="99">
        <v>179239</v>
      </c>
      <c r="Q11" s="106"/>
      <c r="R11" s="49">
        <v>494651</v>
      </c>
      <c r="S11" s="8">
        <v>0.27</v>
      </c>
      <c r="T11" s="49">
        <v>4100</v>
      </c>
      <c r="U11" s="49">
        <v>0</v>
      </c>
      <c r="V11" s="49">
        <v>62312</v>
      </c>
      <c r="W11" s="49">
        <v>86659</v>
      </c>
      <c r="X11" s="49">
        <f t="shared" si="0"/>
        <v>153071</v>
      </c>
      <c r="Y11" s="49">
        <f t="shared" si="1"/>
        <v>26168</v>
      </c>
      <c r="Z11" s="55">
        <f t="shared" si="2"/>
        <v>1570</v>
      </c>
      <c r="AA11" s="49">
        <f t="shared" si="6"/>
        <v>44809.75</v>
      </c>
      <c r="AB11" s="57">
        <f t="shared" si="8"/>
        <v>0.14599501224621875</v>
      </c>
      <c r="AC11" s="49">
        <f t="shared" si="7"/>
        <v>6542</v>
      </c>
      <c r="AD11" s="38"/>
      <c r="AE11" s="58">
        <v>0.34</v>
      </c>
      <c r="AF11" s="56">
        <f>(Y11/G11)/D11</f>
        <v>6.2903846153846157</v>
      </c>
      <c r="AG11" s="112">
        <f t="shared" si="4"/>
        <v>14.836190476190476</v>
      </c>
    </row>
    <row r="12" spans="1:33" s="44" customFormat="1" x14ac:dyDescent="0.2">
      <c r="C12" s="75" t="s">
        <v>26</v>
      </c>
      <c r="D12" s="76"/>
      <c r="E12" s="76"/>
      <c r="F12" s="76"/>
      <c r="G12" s="77">
        <f>AVERAGE(G13:G21)</f>
        <v>1982.6875</v>
      </c>
      <c r="H12" s="76"/>
      <c r="I12" s="76"/>
      <c r="J12" s="76"/>
      <c r="K12" s="76"/>
      <c r="L12" s="78">
        <f>AVERAGE(L3:L11)</f>
        <v>3.3055555555555554</v>
      </c>
      <c r="M12" s="79">
        <f>AVERAGE(M3:M10)</f>
        <v>118144.75</v>
      </c>
      <c r="N12" s="77">
        <f>AVERAGE(N3:N11)</f>
        <v>3915</v>
      </c>
      <c r="O12" s="75" t="s">
        <v>56</v>
      </c>
      <c r="P12" s="101">
        <f>AVERAGE(P3:P11)</f>
        <v>210288.22222222222</v>
      </c>
      <c r="Q12" s="108"/>
      <c r="R12" s="80"/>
      <c r="S12" s="80"/>
      <c r="T12" s="80">
        <f t="shared" ref="T12:Y12" si="9">AVERAGE(T3:T11)</f>
        <v>2520.2222222222222</v>
      </c>
      <c r="U12" s="80">
        <f t="shared" si="9"/>
        <v>13732.333333333334</v>
      </c>
      <c r="V12" s="80">
        <f t="shared" si="9"/>
        <v>85312.222222222219</v>
      </c>
      <c r="W12" s="80">
        <f t="shared" si="9"/>
        <v>70131</v>
      </c>
      <c r="X12" s="80">
        <f t="shared" si="9"/>
        <v>157963.44444444444</v>
      </c>
      <c r="Y12" s="80">
        <f t="shared" si="9"/>
        <v>52324.777777777781</v>
      </c>
      <c r="Z12" s="81">
        <f>AVERAGE(Z3:Z8,Z9:Z11)</f>
        <v>4226.7211328976036</v>
      </c>
      <c r="AA12" s="82">
        <f>AVERAGE(AA3:AA11)</f>
        <v>164892.57592592592</v>
      </c>
      <c r="AB12" s="83">
        <f>AVERAGE(AB3:AB11)</f>
        <v>0.20626470051880519</v>
      </c>
      <c r="AC12" s="82">
        <f>AVERAGE(AC3:AC11)</f>
        <v>63370.859259259269</v>
      </c>
      <c r="AD12" s="84">
        <f>AVERAGE(AD3:AD11)</f>
        <v>4.1701430107217661</v>
      </c>
      <c r="AE12" s="85">
        <f>AVERAGE(AE3:AE11)</f>
        <v>0.36560121268286794</v>
      </c>
      <c r="AF12" s="86">
        <f>AVERAGE(AF3:AF10)</f>
        <v>18.323914388259784</v>
      </c>
      <c r="AG12" s="115">
        <f>AVERAGE(AG3:AG10)</f>
        <v>22.514459631426281</v>
      </c>
    </row>
    <row r="13" spans="1:33" hidden="1" x14ac:dyDescent="0.2">
      <c r="G13" s="63">
        <f>G3/D3</f>
        <v>1949</v>
      </c>
      <c r="O13" s="6">
        <v>8</v>
      </c>
    </row>
    <row r="14" spans="1:33" hidden="1" x14ac:dyDescent="0.2">
      <c r="G14" s="63">
        <f t="shared" ref="G14:G19" si="10">G4/D4</f>
        <v>2597</v>
      </c>
      <c r="O14" s="6">
        <v>6</v>
      </c>
    </row>
    <row r="15" spans="1:33" hidden="1" x14ac:dyDescent="0.2">
      <c r="G15" s="63">
        <f t="shared" si="10"/>
        <v>1105</v>
      </c>
      <c r="O15" s="6">
        <v>3</v>
      </c>
    </row>
    <row r="16" spans="1:33" hidden="1" x14ac:dyDescent="0.2">
      <c r="G16" s="63">
        <f t="shared" si="10"/>
        <v>2360</v>
      </c>
      <c r="O16" s="6">
        <v>5</v>
      </c>
    </row>
    <row r="17" spans="5:30" hidden="1" x14ac:dyDescent="0.2">
      <c r="G17" s="63">
        <f t="shared" si="10"/>
        <v>1783.5</v>
      </c>
      <c r="O17" s="6">
        <v>3</v>
      </c>
    </row>
    <row r="18" spans="5:30" hidden="1" x14ac:dyDescent="0.2">
      <c r="G18" s="63">
        <f t="shared" si="10"/>
        <v>2863</v>
      </c>
      <c r="O18" s="6">
        <v>5</v>
      </c>
    </row>
    <row r="19" spans="5:30" hidden="1" x14ac:dyDescent="0.2">
      <c r="G19" s="63">
        <f t="shared" si="10"/>
        <v>2164</v>
      </c>
      <c r="O19" s="6">
        <v>2</v>
      </c>
    </row>
    <row r="20" spans="5:30" hidden="1" x14ac:dyDescent="0.2">
      <c r="G20" s="63"/>
      <c r="O20" s="6">
        <v>8</v>
      </c>
    </row>
    <row r="21" spans="5:30" hidden="1" x14ac:dyDescent="0.2">
      <c r="G21" s="63">
        <f>G11/D11</f>
        <v>1040</v>
      </c>
    </row>
    <row r="22" spans="5:30" x14ac:dyDescent="0.2">
      <c r="E22" s="95"/>
      <c r="F22" s="95"/>
      <c r="G22" s="95"/>
      <c r="H22" s="95"/>
      <c r="I22" s="95"/>
      <c r="V22" s="109" t="s">
        <v>66</v>
      </c>
      <c r="W22" s="109"/>
      <c r="X22" s="109"/>
      <c r="Y22" s="109"/>
      <c r="Z22" s="87">
        <f>AVERAGE(Z3:Z8,Z10:Z11)</f>
        <v>2625.6862745098042</v>
      </c>
      <c r="AA22" s="88">
        <f>AVERAGE(AA3:AA8,AA10:AA11)</f>
        <v>77594.772916666669</v>
      </c>
      <c r="AB22" s="89"/>
      <c r="AC22" s="88">
        <f>AVERAGE(AC3:AC8,AC10:AC11)</f>
        <v>22031.716666666667</v>
      </c>
      <c r="AD22" s="90">
        <f>AVERAGE(AD3:AD8,AD10:AD11)</f>
        <v>2.3571835301105897</v>
      </c>
    </row>
    <row r="23" spans="5:30" x14ac:dyDescent="0.2">
      <c r="Z23" s="64"/>
    </row>
  </sheetData>
  <autoFilter ref="D2:Y12" xr:uid="{00000000-0009-0000-0000-000000000000}"/>
  <sortState xmlns:xlrd2="http://schemas.microsoft.com/office/spreadsheetml/2017/richdata2" ref="A3:AF11">
    <sortCondition ref="B3:B11"/>
  </sortState>
  <mergeCells count="2">
    <mergeCell ref="V22:Y22"/>
    <mergeCell ref="P2:Q2"/>
  </mergeCells>
  <pageMargins left="0.7" right="0.7" top="0.75" bottom="0.75" header="0.3" footer="0.3"/>
  <pageSetup scale="54" orientation="landscape" horizontalDpi="0" verticalDpi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 Hendrickson</cp:lastModifiedBy>
  <cp:lastPrinted>2025-01-15T20:02:19Z</cp:lastPrinted>
  <dcterms:created xsi:type="dcterms:W3CDTF">2025-01-06T01:57:48Z</dcterms:created>
  <dcterms:modified xsi:type="dcterms:W3CDTF">2025-08-28T17:27:39Z</dcterms:modified>
</cp:coreProperties>
</file>