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Andrea\Documents\Spice Acres\Hogs\"/>
    </mc:Choice>
  </mc:AlternateContent>
  <bookViews>
    <workbookView xWindow="0" yWindow="0" windowWidth="20490" windowHeight="7755" firstSheet="2" activeTab="2"/>
  </bookViews>
  <sheets>
    <sheet name="2014-2015" sheetId="1" r:id="rId1"/>
    <sheet name="2015-2016" sheetId="2" r:id="rId2"/>
    <sheet name="Comparison to Conventional" sheetId="5" r:id="rId3"/>
  </sheets>
  <calcPr calcId="152511"/>
</workbook>
</file>

<file path=xl/calcChain.xml><?xml version="1.0" encoding="utf-8"?>
<calcChain xmlns="http://schemas.openxmlformats.org/spreadsheetml/2006/main">
  <c r="C8" i="5" l="1"/>
  <c r="D8" i="5"/>
  <c r="D3" i="5"/>
  <c r="C3" i="5"/>
  <c r="D9" i="5"/>
  <c r="C9" i="5"/>
  <c r="D5" i="5"/>
  <c r="D4" i="5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3" i="1"/>
  <c r="M12" i="2"/>
  <c r="L12" i="2"/>
  <c r="K12" i="2"/>
  <c r="J12" i="2"/>
  <c r="I12" i="2"/>
  <c r="J16" i="2" s="1"/>
  <c r="J17" i="2" s="1"/>
  <c r="H12" i="2"/>
  <c r="F12" i="2"/>
  <c r="C12" i="2"/>
  <c r="E12" i="2"/>
  <c r="M10" i="2" l="1"/>
  <c r="G10" i="2"/>
  <c r="E10" i="2"/>
  <c r="M9" i="2"/>
  <c r="J9" i="2"/>
  <c r="G9" i="2"/>
  <c r="E9" i="2"/>
  <c r="M8" i="2"/>
  <c r="G8" i="2"/>
  <c r="E8" i="2"/>
  <c r="M7" i="2"/>
  <c r="G7" i="2"/>
  <c r="E7" i="2"/>
  <c r="M6" i="2"/>
  <c r="G6" i="2"/>
  <c r="E6" i="2"/>
  <c r="M5" i="2"/>
  <c r="G5" i="2"/>
  <c r="G12" i="2" s="1"/>
  <c r="E5" i="2"/>
  <c r="M4" i="2"/>
  <c r="G4" i="2"/>
  <c r="E4" i="2"/>
  <c r="M3" i="2"/>
  <c r="G3" i="2"/>
  <c r="E3" i="2"/>
  <c r="L24" i="1"/>
  <c r="K24" i="1"/>
  <c r="H24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J10" i="1"/>
  <c r="G10" i="1"/>
  <c r="E10" i="1"/>
  <c r="J9" i="1"/>
  <c r="G9" i="1"/>
  <c r="E9" i="1"/>
  <c r="J8" i="1"/>
  <c r="G8" i="1"/>
  <c r="E8" i="1"/>
  <c r="G7" i="1"/>
  <c r="E7" i="1"/>
  <c r="G6" i="1"/>
  <c r="E6" i="1"/>
  <c r="G5" i="1"/>
  <c r="E5" i="1"/>
  <c r="G4" i="1"/>
  <c r="E4" i="1"/>
  <c r="G3" i="1"/>
  <c r="E3" i="1"/>
  <c r="G24" i="1" l="1"/>
  <c r="I24" i="1"/>
  <c r="M24" i="1"/>
  <c r="J24" i="1"/>
  <c r="E24" i="1"/>
  <c r="J26" i="1" l="1"/>
  <c r="J27" i="1" s="1"/>
</calcChain>
</file>

<file path=xl/sharedStrings.xml><?xml version="1.0" encoding="utf-8"?>
<sst xmlns="http://schemas.openxmlformats.org/spreadsheetml/2006/main" count="105" uniqueCount="88">
  <si>
    <t>Table 1</t>
  </si>
  <si>
    <t>Month</t>
  </si>
  <si>
    <t># of hogs</t>
  </si>
  <si>
    <t>Avg weight #</t>
  </si>
  <si>
    <t># of grain/hog/day</t>
  </si>
  <si>
    <t>Monthly grain total #</t>
  </si>
  <si>
    <t># of food scraps/day</t>
  </si>
  <si>
    <t># food scrap/month</t>
  </si>
  <si>
    <t># of pork yield</t>
  </si>
  <si>
    <t xml:space="preserve">Feed cost </t>
  </si>
  <si>
    <t>Income</t>
  </si>
  <si>
    <t>Scraps labor monthly average</t>
  </si>
  <si>
    <t xml:space="preserve">Labor monthly average </t>
  </si>
  <si>
    <t>Labor Expense total</t>
  </si>
  <si>
    <t>Notes</t>
  </si>
  <si>
    <t>11/14</t>
  </si>
  <si>
    <t>12/14</t>
  </si>
  <si>
    <t>1/15</t>
  </si>
  <si>
    <t>2/15</t>
  </si>
  <si>
    <t>3/15</t>
  </si>
  <si>
    <t>4/15</t>
  </si>
  <si>
    <t>5/15</t>
  </si>
  <si>
    <t>6/15</t>
  </si>
  <si>
    <t>Purchased Pregnant Sow</t>
  </si>
  <si>
    <t>7/15</t>
  </si>
  <si>
    <t>8/15</t>
  </si>
  <si>
    <t xml:space="preserve">275 </t>
  </si>
  <si>
    <t>Penelope has 13 piglets on 8/27 , 8 live.</t>
  </si>
  <si>
    <t>9/15</t>
  </si>
  <si>
    <t>10/15</t>
  </si>
  <si>
    <t>11/15</t>
  </si>
  <si>
    <t xml:space="preserve"> Purchased a Mangalitsa gilt at 8 weeks old.</t>
  </si>
  <si>
    <t>12/15</t>
  </si>
  <si>
    <t>1/16</t>
  </si>
  <si>
    <t>2/16</t>
  </si>
  <si>
    <t xml:space="preserve">Started mixing scraps and grains with water in order to better measure and conserve on feed. Proved to be very labor intensive. </t>
  </si>
  <si>
    <t>3/16</t>
  </si>
  <si>
    <t>4/16</t>
  </si>
  <si>
    <t>5/16</t>
  </si>
  <si>
    <t>Annual Totals</t>
  </si>
  <si>
    <t>Total income</t>
  </si>
  <si>
    <t>Total expenses</t>
  </si>
  <si>
    <t>Profitability</t>
  </si>
  <si>
    <t>6/16</t>
  </si>
  <si>
    <t>7/16</t>
  </si>
  <si>
    <t>8/16</t>
  </si>
  <si>
    <t>9/16</t>
  </si>
  <si>
    <t>10/16</t>
  </si>
  <si>
    <t>11/16</t>
  </si>
  <si>
    <t>12/16</t>
  </si>
  <si>
    <t>1/17</t>
  </si>
  <si>
    <t>1 hog slaughtered</t>
  </si>
  <si>
    <t>3 mangalitsa gilts sold</t>
  </si>
  <si>
    <t>Halloween pumpkins main scraps</t>
  </si>
  <si>
    <t>Totals</t>
  </si>
  <si>
    <t>feed costs/month/hog</t>
  </si>
  <si>
    <t>total yield #/hog</t>
  </si>
  <si>
    <t>Conventional</t>
  </si>
  <si>
    <t>feed #/month/hog</t>
  </si>
  <si>
    <t>2 hogs slaughtered</t>
  </si>
  <si>
    <t>2 hogs die of pneumonia</t>
  </si>
  <si>
    <t>Sow sold.</t>
  </si>
  <si>
    <t>Sold original sow, purchased 2 additional mangalitsa gilts ($550).  Total of 4 hogs on wooded pasture ranging from 0.25-0.6 acres</t>
  </si>
  <si>
    <t>Sow got sick from scraps. Stalled scrap feeding and switched her to a gestational feed mix.</t>
  </si>
  <si>
    <t>Piglets are weaned at 8 weeks old. Begin scrap feeding again.</t>
  </si>
  <si>
    <t>One piglet dies of greasy pig</t>
  </si>
  <si>
    <t>Total Income</t>
  </si>
  <si>
    <t>Total Expense</t>
  </si>
  <si>
    <t>scraps #/month/hog</t>
  </si>
  <si>
    <t>Spice Acres Year One Average per Hog</t>
  </si>
  <si>
    <t>Cost per pig to raise to slaughter</t>
  </si>
  <si>
    <t>FCR</t>
  </si>
  <si>
    <r>
      <t>24.41</t>
    </r>
    <r>
      <rPr>
        <sz val="10"/>
        <color indexed="8"/>
        <rFont val="Symbol"/>
        <family val="1"/>
        <charset val="2"/>
      </rPr>
      <t>§</t>
    </r>
  </si>
  <si>
    <r>
      <t>284.25</t>
    </r>
    <r>
      <rPr>
        <sz val="10"/>
        <color indexed="8"/>
        <rFont val="Symbol"/>
        <family val="1"/>
        <charset val="2"/>
      </rPr>
      <t>¨</t>
    </r>
  </si>
  <si>
    <r>
      <t>123.01</t>
    </r>
    <r>
      <rPr>
        <sz val="10"/>
        <color indexed="8"/>
        <rFont val="Calibri"/>
        <family val="2"/>
      </rPr>
      <t>§</t>
    </r>
  </si>
  <si>
    <t>labor/month/hog ($)</t>
  </si>
  <si>
    <t>Spice Acres Year Two Average per Hog</t>
  </si>
  <si>
    <t>Conventional to Scrap-supplemented Hog Production</t>
  </si>
  <si>
    <t>1.79*</t>
  </si>
  <si>
    <t>133**</t>
  </si>
  <si>
    <t>2.96***</t>
  </si>
  <si>
    <t>*0.3 hours per hundredweight:  Assume 5 months from feeder to finisher, assume 2.8 hundredweight, $9/hr (http://www.ansc.purdue.edu/courses/ansc443/Papers/porkprocost.html)</t>
  </si>
  <si>
    <t>**Based on 665 lbs feed from 40lb to 270lb gain.  (https://www.ipic.iastate.edu/publications/840.feedbudgets.pdf)</t>
  </si>
  <si>
    <r>
      <rPr>
        <sz val="10"/>
        <color indexed="8"/>
        <rFont val="Symbol"/>
        <family val="1"/>
        <charset val="2"/>
      </rPr>
      <t>§</t>
    </r>
    <r>
      <rPr>
        <sz val="10"/>
        <color indexed="8"/>
        <rFont val="Helvetica"/>
      </rPr>
      <t xml:space="preserve">  Based on soybean meal prices for 2014 at average $367/ton.  (http://farmdocdaily.illinois.edu/2015/10/feed-cost-indices-swine-enterprises.html)</t>
    </r>
  </si>
  <si>
    <r>
      <rPr>
        <sz val="10"/>
        <color indexed="8"/>
        <rFont val="Symbol"/>
        <family val="1"/>
        <charset val="2"/>
      </rPr>
      <t>¨</t>
    </r>
    <r>
      <rPr>
        <sz val="10"/>
        <color indexed="8"/>
        <rFont val="Helvetica"/>
      </rPr>
      <t xml:space="preserve">  Average of 2014/15 live weight.  (http://www.pork.org/pork-quick-facts/home/stats/structure-and-productivity/productivity-measures-of-u-s-pig-herds/)</t>
    </r>
  </si>
  <si>
    <r>
      <rPr>
        <sz val="10"/>
        <color indexed="8"/>
        <rFont val="Calibri"/>
        <family val="2"/>
      </rPr>
      <t>§</t>
    </r>
    <r>
      <rPr>
        <sz val="10"/>
        <color indexed="8"/>
        <rFont val="Helvetica"/>
      </rPr>
      <t>Based on average $49.24 per hundredweight data for 2007.  (http://www.farmdoc.illinois.edu/manage/enterprise_cost/FBM-0150hogcost.pdf)</t>
    </r>
  </si>
  <si>
    <t>***Based on average of 40lbs to 270lbs conversion of 2.89 and farrow to finish conversion of 3.03 (https://www.ipic.iastate.edu/publications/840.feedbudgets.pdf)</t>
  </si>
  <si>
    <t>Spice Acres year two FCR was based off live weight from a pig that was 11 months old.  Therefore FCR is falsely low due to combined year one and two feed intakes.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</si>
</sst>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color indexed="8"/>
      <name val="Helvetica"/>
    </font>
    <font>
      <sz val="12"/>
      <color indexed="8"/>
      <name val="Helvetica"/>
    </font>
    <font>
      <b/>
      <sz val="14"/>
      <color indexed="8"/>
      <name val="Helvetica"/>
    </font>
    <font>
      <b/>
      <sz val="14"/>
      <color indexed="12"/>
      <name val="Helvetica"/>
    </font>
    <font>
      <b/>
      <sz val="10"/>
      <color indexed="8"/>
      <name val="Helvetica"/>
    </font>
    <font>
      <b/>
      <sz val="11"/>
      <color indexed="8"/>
      <name val="Helvetica"/>
    </font>
    <font>
      <b/>
      <sz val="17"/>
      <color indexed="8"/>
      <name val="Helvetica"/>
    </font>
    <font>
      <b/>
      <sz val="16"/>
      <color indexed="8"/>
      <name val="Helvetica"/>
    </font>
    <font>
      <b/>
      <sz val="18"/>
      <color indexed="8"/>
      <name val="Helvetica"/>
    </font>
    <font>
      <sz val="11"/>
      <color indexed="8"/>
      <name val="Helvetica"/>
    </font>
    <font>
      <sz val="10"/>
      <color indexed="8"/>
      <name val="Helvetica"/>
    </font>
    <font>
      <sz val="10"/>
      <color indexed="8"/>
      <name val="Symbol"/>
      <family val="1"/>
      <charset val="2"/>
    </font>
    <font>
      <sz val="10"/>
      <color indexed="8"/>
      <name val="Calibri"/>
      <family val="2"/>
    </font>
    <font>
      <sz val="16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10" fillId="0" borderId="0" applyFont="0" applyFill="0" applyBorder="0" applyAlignment="0" applyProtection="0"/>
  </cellStyleXfs>
  <cellXfs count="5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4" fillId="3" borderId="2" xfId="0" applyNumberFormat="1" applyFont="1" applyFill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3" fontId="0" fillId="0" borderId="4" xfId="0" applyNumberFormat="1" applyFont="1" applyBorder="1" applyAlignment="1">
      <alignment vertical="top" wrapText="1"/>
    </xf>
    <xf numFmtId="164" fontId="0" fillId="0" borderId="4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4" fillId="3" borderId="5" xfId="0" applyNumberFormat="1" applyFont="1" applyFill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3" fontId="0" fillId="0" borderId="7" xfId="0" applyNumberFormat="1" applyFont="1" applyBorder="1" applyAlignment="1">
      <alignment vertical="top" wrapText="1"/>
    </xf>
    <xf numFmtId="164" fontId="0" fillId="0" borderId="7" xfId="0" applyNumberFormat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49" fontId="0" fillId="0" borderId="7" xfId="0" applyNumberFormat="1" applyFont="1" applyBorder="1" applyAlignment="1">
      <alignment vertical="top" wrapText="1"/>
    </xf>
    <xf numFmtId="49" fontId="5" fillId="3" borderId="5" xfId="0" applyNumberFormat="1" applyFont="1" applyFill="1" applyBorder="1" applyAlignment="1">
      <alignment vertical="top" wrapText="1"/>
    </xf>
    <xf numFmtId="0" fontId="5" fillId="0" borderId="6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 wrapText="1"/>
    </xf>
    <xf numFmtId="3" fontId="5" fillId="0" borderId="7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49" fontId="6" fillId="3" borderId="5" xfId="0" applyNumberFormat="1" applyFont="1" applyFill="1" applyBorder="1" applyAlignment="1">
      <alignment vertical="top" wrapText="1"/>
    </xf>
    <xf numFmtId="0" fontId="6" fillId="0" borderId="6" xfId="0" applyNumberFormat="1" applyFont="1" applyBorder="1" applyAlignment="1">
      <alignment vertical="top" wrapText="1"/>
    </xf>
    <xf numFmtId="0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top" wrapText="1"/>
    </xf>
    <xf numFmtId="164" fontId="6" fillId="0" borderId="7" xfId="0" applyNumberFormat="1" applyFont="1" applyBorder="1" applyAlignment="1">
      <alignment vertical="top" wrapText="1"/>
    </xf>
    <xf numFmtId="49" fontId="7" fillId="3" borderId="5" xfId="0" applyNumberFormat="1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164" fontId="7" fillId="0" borderId="7" xfId="0" applyNumberFormat="1" applyFont="1" applyBorder="1" applyAlignment="1">
      <alignment vertical="top" wrapText="1"/>
    </xf>
    <xf numFmtId="49" fontId="8" fillId="3" borderId="5" xfId="0" applyNumberFormat="1" applyFont="1" applyFill="1" applyBorder="1" applyAlignment="1">
      <alignment vertical="top" wrapText="1"/>
    </xf>
    <xf numFmtId="0" fontId="9" fillId="0" borderId="6" xfId="0" applyNumberFormat="1" applyFont="1" applyBorder="1" applyAlignment="1">
      <alignment vertical="top" wrapText="1"/>
    </xf>
    <xf numFmtId="0" fontId="9" fillId="0" borderId="7" xfId="0" applyNumberFormat="1" applyFont="1" applyBorder="1" applyAlignment="1">
      <alignment vertical="top" wrapText="1"/>
    </xf>
    <xf numFmtId="3" fontId="9" fillId="0" borderId="7" xfId="0" applyNumberFormat="1" applyFont="1" applyBorder="1" applyAlignment="1">
      <alignment vertical="top" wrapText="1"/>
    </xf>
    <xf numFmtId="164" fontId="9" fillId="0" borderId="7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0" fontId="4" fillId="0" borderId="7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4" borderId="8" xfId="0" applyFont="1" applyFill="1" applyBorder="1" applyAlignment="1">
      <alignment vertical="top" wrapText="1"/>
    </xf>
    <xf numFmtId="44" fontId="0" fillId="4" borderId="8" xfId="1" applyFont="1" applyFill="1" applyBorder="1" applyAlignment="1">
      <alignment vertical="top" wrapText="1"/>
    </xf>
    <xf numFmtId="44" fontId="0" fillId="0" borderId="8" xfId="1" applyFont="1" applyBorder="1" applyAlignment="1">
      <alignment vertical="top" wrapText="1"/>
    </xf>
    <xf numFmtId="0" fontId="0" fillId="5" borderId="8" xfId="0" applyFont="1" applyFill="1" applyBorder="1" applyAlignment="1">
      <alignment vertical="top" wrapText="1"/>
    </xf>
    <xf numFmtId="44" fontId="0" fillId="5" borderId="8" xfId="1" applyFont="1" applyFill="1" applyBorder="1" applyAlignment="1">
      <alignment vertical="top" wrapText="1"/>
    </xf>
    <xf numFmtId="0" fontId="0" fillId="6" borderId="8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top" wrapText="1"/>
    </xf>
    <xf numFmtId="0" fontId="0" fillId="6" borderId="8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0" fillId="0" borderId="7" xfId="0" applyNumberFormat="1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71A16"/>
      <rgbColor rgb="FF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"/>
  <sheetViews>
    <sheetView showGridLines="0" zoomScale="90" zoomScaleNormal="90" workbookViewId="0">
      <pane xSplit="1" ySplit="2" topLeftCell="J21" activePane="bottomRight" state="frozen"/>
      <selection pane="topRight"/>
      <selection pane="bottomLeft"/>
      <selection pane="bottomRight" activeCell="K29" sqref="K29"/>
    </sheetView>
  </sheetViews>
  <sheetFormatPr defaultColWidth="16.28515625" defaultRowHeight="18" customHeight="1" x14ac:dyDescent="0.2"/>
  <cols>
    <col min="1" max="13" width="16.28515625" style="1" customWidth="1"/>
    <col min="14" max="14" width="18.85546875" style="1" customWidth="1"/>
    <col min="15" max="256" width="16.28515625" style="1" customWidth="1"/>
  </cols>
  <sheetData>
    <row r="1" spans="1:14" ht="27.95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59.6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3" t="s">
        <v>12</v>
      </c>
      <c r="M2" s="3" t="s">
        <v>13</v>
      </c>
      <c r="N2" s="2" t="s">
        <v>14</v>
      </c>
    </row>
    <row r="3" spans="1:14" ht="20.65" customHeight="1" x14ac:dyDescent="0.2">
      <c r="A3" s="4" t="s">
        <v>15</v>
      </c>
      <c r="B3" s="5">
        <v>6</v>
      </c>
      <c r="C3" s="6">
        <v>85</v>
      </c>
      <c r="D3" s="6">
        <v>3</v>
      </c>
      <c r="E3" s="7">
        <f t="shared" ref="E3:E11" si="0">B3*D3*30</f>
        <v>540</v>
      </c>
      <c r="F3" s="6">
        <v>30</v>
      </c>
      <c r="G3" s="7">
        <f t="shared" ref="G3:G21" si="1">F3*30</f>
        <v>900</v>
      </c>
      <c r="H3" s="7"/>
      <c r="I3" s="8">
        <v>512.04999999999995</v>
      </c>
      <c r="J3" s="8"/>
      <c r="K3" s="6">
        <v>10</v>
      </c>
      <c r="L3" s="6">
        <v>10</v>
      </c>
      <c r="M3" s="8">
        <f>K3*14+L3*14</f>
        <v>280</v>
      </c>
      <c r="N3" s="9"/>
    </row>
    <row r="4" spans="1:14" ht="20.45" customHeight="1" x14ac:dyDescent="0.2">
      <c r="A4" s="10" t="s">
        <v>16</v>
      </c>
      <c r="B4" s="11">
        <v>6</v>
      </c>
      <c r="C4" s="12">
        <v>120</v>
      </c>
      <c r="D4" s="12">
        <v>5</v>
      </c>
      <c r="E4" s="13">
        <f t="shared" si="0"/>
        <v>900</v>
      </c>
      <c r="F4" s="12">
        <v>30</v>
      </c>
      <c r="G4" s="13">
        <f t="shared" si="1"/>
        <v>900</v>
      </c>
      <c r="H4" s="13"/>
      <c r="I4" s="14">
        <v>290</v>
      </c>
      <c r="J4" s="14"/>
      <c r="K4" s="12">
        <v>10</v>
      </c>
      <c r="L4" s="12">
        <v>10</v>
      </c>
      <c r="M4" s="8">
        <f t="shared" ref="M4:M21" si="2">K4*14+L4*14</f>
        <v>280</v>
      </c>
      <c r="N4" s="15"/>
    </row>
    <row r="5" spans="1:14" ht="20.45" customHeight="1" x14ac:dyDescent="0.2">
      <c r="A5" s="10" t="s">
        <v>17</v>
      </c>
      <c r="B5" s="11">
        <v>6</v>
      </c>
      <c r="C5" s="12">
        <v>150</v>
      </c>
      <c r="D5" s="12">
        <v>5</v>
      </c>
      <c r="E5" s="13">
        <f t="shared" si="0"/>
        <v>900</v>
      </c>
      <c r="F5" s="12">
        <v>30</v>
      </c>
      <c r="G5" s="13">
        <f t="shared" si="1"/>
        <v>900</v>
      </c>
      <c r="H5" s="13"/>
      <c r="I5" s="14">
        <v>449.82</v>
      </c>
      <c r="J5" s="14"/>
      <c r="K5" s="12">
        <v>10</v>
      </c>
      <c r="L5" s="12">
        <v>10</v>
      </c>
      <c r="M5" s="8">
        <f t="shared" si="2"/>
        <v>280</v>
      </c>
      <c r="N5" s="15"/>
    </row>
    <row r="6" spans="1:14" ht="20.45" customHeight="1" x14ac:dyDescent="0.2">
      <c r="A6" s="10" t="s">
        <v>18</v>
      </c>
      <c r="B6" s="11">
        <v>6</v>
      </c>
      <c r="C6" s="12">
        <v>180</v>
      </c>
      <c r="D6" s="12">
        <v>5</v>
      </c>
      <c r="E6" s="13">
        <f t="shared" si="0"/>
        <v>900</v>
      </c>
      <c r="F6" s="12">
        <v>30</v>
      </c>
      <c r="G6" s="13">
        <f t="shared" si="1"/>
        <v>900</v>
      </c>
      <c r="H6" s="13"/>
      <c r="I6" s="14">
        <v>262.64</v>
      </c>
      <c r="J6" s="14"/>
      <c r="K6" s="12">
        <v>10</v>
      </c>
      <c r="L6" s="12">
        <v>10</v>
      </c>
      <c r="M6" s="8">
        <f t="shared" si="2"/>
        <v>280</v>
      </c>
      <c r="N6" s="15"/>
    </row>
    <row r="7" spans="1:14" ht="20.45" customHeight="1" x14ac:dyDescent="0.2">
      <c r="A7" s="10" t="s">
        <v>19</v>
      </c>
      <c r="B7" s="11">
        <v>6</v>
      </c>
      <c r="C7" s="12">
        <v>210</v>
      </c>
      <c r="D7" s="12">
        <v>4</v>
      </c>
      <c r="E7" s="13">
        <f t="shared" si="0"/>
        <v>720</v>
      </c>
      <c r="F7" s="12">
        <v>30</v>
      </c>
      <c r="G7" s="13">
        <f t="shared" si="1"/>
        <v>900</v>
      </c>
      <c r="H7" s="13"/>
      <c r="I7" s="14">
        <v>270.97000000000003</v>
      </c>
      <c r="J7" s="14"/>
      <c r="K7" s="12">
        <v>10</v>
      </c>
      <c r="L7" s="12">
        <v>10</v>
      </c>
      <c r="M7" s="8">
        <f t="shared" si="2"/>
        <v>280</v>
      </c>
      <c r="N7" s="15"/>
    </row>
    <row r="8" spans="1:14" ht="20.45" customHeight="1" x14ac:dyDescent="0.2">
      <c r="A8" s="10" t="s">
        <v>20</v>
      </c>
      <c r="B8" s="11">
        <v>4</v>
      </c>
      <c r="C8" s="12">
        <v>240</v>
      </c>
      <c r="D8" s="12">
        <v>4</v>
      </c>
      <c r="E8" s="13">
        <f t="shared" si="0"/>
        <v>480</v>
      </c>
      <c r="F8" s="12">
        <v>20</v>
      </c>
      <c r="G8" s="13">
        <f t="shared" si="1"/>
        <v>600</v>
      </c>
      <c r="H8" s="13">
        <v>540</v>
      </c>
      <c r="I8" s="14">
        <v>523</v>
      </c>
      <c r="J8" s="14">
        <f>H8*2.75</f>
        <v>1485</v>
      </c>
      <c r="K8" s="12">
        <v>10</v>
      </c>
      <c r="L8" s="12">
        <v>10</v>
      </c>
      <c r="M8" s="8">
        <f t="shared" si="2"/>
        <v>280</v>
      </c>
      <c r="N8" s="15"/>
    </row>
    <row r="9" spans="1:14" ht="20.45" customHeight="1" x14ac:dyDescent="0.2">
      <c r="A9" s="10" t="s">
        <v>21</v>
      </c>
      <c r="B9" s="11">
        <v>2</v>
      </c>
      <c r="C9" s="12">
        <v>310</v>
      </c>
      <c r="D9" s="12">
        <v>4</v>
      </c>
      <c r="E9" s="13">
        <f t="shared" si="0"/>
        <v>240</v>
      </c>
      <c r="F9" s="12">
        <v>10</v>
      </c>
      <c r="G9" s="13">
        <f t="shared" si="1"/>
        <v>300</v>
      </c>
      <c r="H9" s="13">
        <v>700</v>
      </c>
      <c r="I9" s="14">
        <v>200</v>
      </c>
      <c r="J9" s="14">
        <f>H9*2.75</f>
        <v>1925</v>
      </c>
      <c r="K9" s="12">
        <v>5</v>
      </c>
      <c r="L9" s="12">
        <v>10</v>
      </c>
      <c r="M9" s="8">
        <f t="shared" si="2"/>
        <v>210</v>
      </c>
      <c r="N9" s="15"/>
    </row>
    <row r="10" spans="1:14" ht="32.450000000000003" customHeight="1" x14ac:dyDescent="0.2">
      <c r="A10" s="10" t="s">
        <v>22</v>
      </c>
      <c r="B10" s="11">
        <v>1</v>
      </c>
      <c r="C10" s="12">
        <v>365</v>
      </c>
      <c r="D10" s="12">
        <v>3</v>
      </c>
      <c r="E10" s="13">
        <f t="shared" si="0"/>
        <v>90</v>
      </c>
      <c r="F10" s="12">
        <v>5</v>
      </c>
      <c r="G10" s="13">
        <f t="shared" si="1"/>
        <v>150</v>
      </c>
      <c r="H10" s="13">
        <v>420</v>
      </c>
      <c r="I10" s="14">
        <v>0</v>
      </c>
      <c r="J10" s="14">
        <f>H10*2.75</f>
        <v>1155</v>
      </c>
      <c r="K10" s="12">
        <v>5</v>
      </c>
      <c r="L10" s="12">
        <v>15</v>
      </c>
      <c r="M10" s="8">
        <f t="shared" si="2"/>
        <v>280</v>
      </c>
      <c r="N10" s="16" t="s">
        <v>23</v>
      </c>
    </row>
    <row r="11" spans="1:14" ht="80.45" customHeight="1" x14ac:dyDescent="0.2">
      <c r="A11" s="10" t="s">
        <v>24</v>
      </c>
      <c r="B11" s="11">
        <v>1</v>
      </c>
      <c r="C11" s="12">
        <v>230</v>
      </c>
      <c r="D11" s="12">
        <v>4</v>
      </c>
      <c r="E11" s="13">
        <f t="shared" si="0"/>
        <v>120</v>
      </c>
      <c r="F11" s="12">
        <v>0</v>
      </c>
      <c r="G11" s="13">
        <f t="shared" si="1"/>
        <v>0</v>
      </c>
      <c r="H11" s="13"/>
      <c r="I11" s="14">
        <v>120</v>
      </c>
      <c r="J11" s="14"/>
      <c r="K11" s="12">
        <v>0</v>
      </c>
      <c r="L11" s="12">
        <v>10</v>
      </c>
      <c r="M11" s="8">
        <f t="shared" si="2"/>
        <v>140</v>
      </c>
      <c r="N11" s="16" t="s">
        <v>63</v>
      </c>
    </row>
    <row r="12" spans="1:14" ht="44.45" customHeight="1" x14ac:dyDescent="0.2">
      <c r="A12" s="10" t="s">
        <v>25</v>
      </c>
      <c r="B12" s="11">
        <v>1</v>
      </c>
      <c r="C12" s="16" t="s">
        <v>26</v>
      </c>
      <c r="D12" s="12">
        <v>3</v>
      </c>
      <c r="E12" s="13">
        <f>D12*30</f>
        <v>90</v>
      </c>
      <c r="F12" s="12">
        <v>0</v>
      </c>
      <c r="G12" s="13">
        <f t="shared" si="1"/>
        <v>0</v>
      </c>
      <c r="H12" s="13"/>
      <c r="I12" s="14"/>
      <c r="J12" s="14"/>
      <c r="K12" s="12">
        <v>0</v>
      </c>
      <c r="L12" s="12">
        <v>10</v>
      </c>
      <c r="M12" s="8">
        <f t="shared" si="2"/>
        <v>140</v>
      </c>
      <c r="N12" s="16" t="s">
        <v>27</v>
      </c>
    </row>
    <row r="13" spans="1:14" ht="36.75" customHeight="1" x14ac:dyDescent="0.2">
      <c r="A13" s="10" t="s">
        <v>28</v>
      </c>
      <c r="B13" s="11">
        <v>9</v>
      </c>
      <c r="C13" s="12">
        <v>5</v>
      </c>
      <c r="D13" s="12">
        <v>2</v>
      </c>
      <c r="E13" s="13">
        <f>D13*30</f>
        <v>60</v>
      </c>
      <c r="F13" s="12">
        <v>0</v>
      </c>
      <c r="G13" s="13">
        <f t="shared" si="1"/>
        <v>0</v>
      </c>
      <c r="H13" s="13"/>
      <c r="I13" s="14">
        <v>78.790000000000006</v>
      </c>
      <c r="J13" s="14"/>
      <c r="K13" s="12">
        <v>0</v>
      </c>
      <c r="L13" s="12">
        <v>10</v>
      </c>
      <c r="M13" s="8">
        <f t="shared" si="2"/>
        <v>140</v>
      </c>
      <c r="N13" s="16" t="s">
        <v>65</v>
      </c>
    </row>
    <row r="14" spans="1:14" ht="45" customHeight="1" x14ac:dyDescent="0.2">
      <c r="A14" s="10" t="s">
        <v>29</v>
      </c>
      <c r="B14" s="11">
        <v>8</v>
      </c>
      <c r="C14" s="12">
        <v>35</v>
      </c>
      <c r="D14" s="12">
        <v>3</v>
      </c>
      <c r="E14" s="13">
        <f>D14*30</f>
        <v>90</v>
      </c>
      <c r="F14" s="12">
        <v>15</v>
      </c>
      <c r="G14" s="13">
        <f t="shared" si="1"/>
        <v>450</v>
      </c>
      <c r="H14" s="13"/>
      <c r="I14" s="14">
        <v>26.26</v>
      </c>
      <c r="J14" s="14"/>
      <c r="K14" s="12">
        <v>5</v>
      </c>
      <c r="L14" s="12">
        <v>10</v>
      </c>
      <c r="M14" s="8">
        <f t="shared" si="2"/>
        <v>210</v>
      </c>
      <c r="N14" s="16" t="s">
        <v>64</v>
      </c>
    </row>
    <row r="15" spans="1:14" ht="44.45" customHeight="1" x14ac:dyDescent="0.2">
      <c r="A15" s="10" t="s">
        <v>30</v>
      </c>
      <c r="B15" s="11">
        <v>9</v>
      </c>
      <c r="C15" s="12">
        <v>65</v>
      </c>
      <c r="D15" s="12">
        <v>3.5</v>
      </c>
      <c r="E15" s="13">
        <f>D15*30</f>
        <v>105</v>
      </c>
      <c r="F15" s="12">
        <v>30</v>
      </c>
      <c r="G15" s="13">
        <f t="shared" si="1"/>
        <v>900</v>
      </c>
      <c r="H15" s="13"/>
      <c r="I15" s="14">
        <v>500.33</v>
      </c>
      <c r="J15" s="14"/>
      <c r="K15" s="12">
        <v>10</v>
      </c>
      <c r="L15" s="12">
        <v>10</v>
      </c>
      <c r="M15" s="8">
        <f t="shared" si="2"/>
        <v>280</v>
      </c>
      <c r="N15" s="16" t="s">
        <v>31</v>
      </c>
    </row>
    <row r="16" spans="1:14" ht="27" customHeight="1" x14ac:dyDescent="0.2">
      <c r="A16" s="10" t="s">
        <v>32</v>
      </c>
      <c r="B16" s="11">
        <v>7</v>
      </c>
      <c r="C16" s="12">
        <v>100</v>
      </c>
      <c r="D16" s="12">
        <v>4</v>
      </c>
      <c r="E16" s="13">
        <f t="shared" ref="E16:E21" si="3">B16*D16*30</f>
        <v>840</v>
      </c>
      <c r="F16" s="12">
        <v>30</v>
      </c>
      <c r="G16" s="13">
        <f t="shared" si="1"/>
        <v>900</v>
      </c>
      <c r="H16" s="13"/>
      <c r="I16" s="14">
        <v>0</v>
      </c>
      <c r="J16" s="14"/>
      <c r="K16" s="12">
        <v>10</v>
      </c>
      <c r="L16" s="12">
        <v>10</v>
      </c>
      <c r="M16" s="8">
        <f t="shared" si="2"/>
        <v>280</v>
      </c>
      <c r="N16" s="15" t="s">
        <v>60</v>
      </c>
    </row>
    <row r="17" spans="1:14" ht="20.45" customHeight="1" x14ac:dyDescent="0.2">
      <c r="A17" s="10" t="s">
        <v>33</v>
      </c>
      <c r="B17" s="11">
        <v>7</v>
      </c>
      <c r="C17" s="12">
        <v>140</v>
      </c>
      <c r="D17" s="12">
        <v>4</v>
      </c>
      <c r="E17" s="13">
        <f t="shared" si="3"/>
        <v>840</v>
      </c>
      <c r="F17" s="12">
        <v>30</v>
      </c>
      <c r="G17" s="13">
        <f t="shared" si="1"/>
        <v>900</v>
      </c>
      <c r="H17" s="13"/>
      <c r="I17" s="14">
        <v>0</v>
      </c>
      <c r="J17" s="14"/>
      <c r="K17" s="12">
        <v>10</v>
      </c>
      <c r="L17" s="12">
        <v>10</v>
      </c>
      <c r="M17" s="8">
        <f t="shared" si="2"/>
        <v>280</v>
      </c>
      <c r="N17" s="15"/>
    </row>
    <row r="18" spans="1:14" ht="92.45" customHeight="1" x14ac:dyDescent="0.2">
      <c r="A18" s="10" t="s">
        <v>34</v>
      </c>
      <c r="B18" s="11">
        <v>7</v>
      </c>
      <c r="C18" s="12">
        <v>175</v>
      </c>
      <c r="D18" s="12">
        <v>4</v>
      </c>
      <c r="E18" s="13">
        <f t="shared" si="3"/>
        <v>840</v>
      </c>
      <c r="F18" s="12">
        <v>30</v>
      </c>
      <c r="G18" s="13">
        <f t="shared" si="1"/>
        <v>900</v>
      </c>
      <c r="H18" s="13"/>
      <c r="I18" s="14">
        <v>490</v>
      </c>
      <c r="J18" s="14"/>
      <c r="K18" s="12">
        <v>10</v>
      </c>
      <c r="L18" s="12">
        <v>10</v>
      </c>
      <c r="M18" s="8">
        <f t="shared" si="2"/>
        <v>280</v>
      </c>
      <c r="N18" s="16" t="s">
        <v>35</v>
      </c>
    </row>
    <row r="19" spans="1:14" ht="20.45" customHeight="1" x14ac:dyDescent="0.2">
      <c r="A19" s="10" t="s">
        <v>36</v>
      </c>
      <c r="B19" s="11">
        <v>5</v>
      </c>
      <c r="C19" s="12">
        <v>215</v>
      </c>
      <c r="D19" s="12">
        <v>3</v>
      </c>
      <c r="E19" s="13">
        <f t="shared" si="3"/>
        <v>450</v>
      </c>
      <c r="F19" s="12">
        <v>30</v>
      </c>
      <c r="G19" s="13">
        <f t="shared" si="1"/>
        <v>900</v>
      </c>
      <c r="H19" s="13">
        <v>560</v>
      </c>
      <c r="I19" s="14"/>
      <c r="J19" s="14">
        <v>1380.5</v>
      </c>
      <c r="K19" s="12">
        <v>5</v>
      </c>
      <c r="L19" s="12">
        <v>10</v>
      </c>
      <c r="M19" s="8">
        <f t="shared" si="2"/>
        <v>210</v>
      </c>
      <c r="N19" s="15" t="s">
        <v>59</v>
      </c>
    </row>
    <row r="20" spans="1:14" ht="20.45" customHeight="1" x14ac:dyDescent="0.2">
      <c r="A20" s="10" t="s">
        <v>37</v>
      </c>
      <c r="B20" s="11">
        <v>3</v>
      </c>
      <c r="C20" s="12">
        <v>250</v>
      </c>
      <c r="D20" s="12">
        <v>3</v>
      </c>
      <c r="E20" s="13">
        <f t="shared" si="3"/>
        <v>270</v>
      </c>
      <c r="F20" s="12">
        <v>20</v>
      </c>
      <c r="G20" s="13">
        <f t="shared" si="1"/>
        <v>600</v>
      </c>
      <c r="H20" s="13">
        <v>650</v>
      </c>
      <c r="I20" s="14">
        <v>235</v>
      </c>
      <c r="J20" s="14">
        <v>1380.5</v>
      </c>
      <c r="K20" s="12">
        <v>5</v>
      </c>
      <c r="L20" s="12">
        <v>10</v>
      </c>
      <c r="M20" s="8">
        <f t="shared" si="2"/>
        <v>210</v>
      </c>
      <c r="N20" s="15" t="s">
        <v>59</v>
      </c>
    </row>
    <row r="21" spans="1:14" ht="21.4" customHeight="1" x14ac:dyDescent="0.2">
      <c r="A21" s="17" t="s">
        <v>38</v>
      </c>
      <c r="B21" s="31">
        <v>2</v>
      </c>
      <c r="C21" s="32">
        <v>300</v>
      </c>
      <c r="D21" s="32">
        <v>3</v>
      </c>
      <c r="E21" s="13">
        <f t="shared" si="3"/>
        <v>180</v>
      </c>
      <c r="F21" s="32">
        <v>5</v>
      </c>
      <c r="G21" s="13">
        <f t="shared" si="1"/>
        <v>150</v>
      </c>
      <c r="H21" s="33"/>
      <c r="I21" s="14"/>
      <c r="J21" s="34">
        <v>300</v>
      </c>
      <c r="K21" s="32">
        <v>5</v>
      </c>
      <c r="L21" s="51">
        <v>10</v>
      </c>
      <c r="M21" s="8">
        <f t="shared" si="2"/>
        <v>210</v>
      </c>
      <c r="N21" s="32" t="s">
        <v>61</v>
      </c>
    </row>
    <row r="22" spans="1:14" ht="28.35" customHeight="1" x14ac:dyDescent="0.2">
      <c r="A22" s="22"/>
      <c r="B22" s="23"/>
      <c r="C22" s="24"/>
      <c r="D22" s="24"/>
      <c r="E22" s="25"/>
      <c r="F22" s="24"/>
      <c r="G22" s="25"/>
      <c r="H22" s="25"/>
      <c r="I22" s="26"/>
      <c r="J22" s="26"/>
      <c r="K22" s="24"/>
      <c r="L22" s="24"/>
      <c r="M22" s="26"/>
      <c r="N22" s="24"/>
    </row>
    <row r="23" spans="1:14" ht="28.35" customHeight="1" x14ac:dyDescent="0.2">
      <c r="A23" s="22"/>
      <c r="B23" s="23"/>
      <c r="C23" s="24"/>
      <c r="D23" s="24"/>
      <c r="E23" s="25"/>
      <c r="F23" s="24"/>
      <c r="G23" s="25"/>
      <c r="H23" s="25"/>
      <c r="I23" s="26"/>
      <c r="J23" s="26"/>
      <c r="K23" s="24"/>
      <c r="L23" s="24"/>
      <c r="M23" s="26"/>
      <c r="N23" s="24"/>
    </row>
    <row r="24" spans="1:14" ht="48.4" customHeight="1" x14ac:dyDescent="0.2">
      <c r="A24" s="22" t="s">
        <v>39</v>
      </c>
      <c r="B24" s="23">
        <v>14</v>
      </c>
      <c r="C24" s="24">
        <v>320</v>
      </c>
      <c r="D24" s="24"/>
      <c r="E24" s="25">
        <f>SUM(E3:E21)</f>
        <v>8655</v>
      </c>
      <c r="F24" s="24"/>
      <c r="G24" s="25">
        <f>SUM(G3:G21)</f>
        <v>11250</v>
      </c>
      <c r="H24" s="25">
        <f>SUM(H3:H21)</f>
        <v>2870</v>
      </c>
      <c r="I24" s="26">
        <f>SUM(I3:I22)</f>
        <v>3958.8599999999997</v>
      </c>
      <c r="J24" s="26">
        <f>SUM(J3:J22)</f>
        <v>7626</v>
      </c>
      <c r="K24" s="24">
        <f>SUM(K3:K22)</f>
        <v>130</v>
      </c>
      <c r="L24" s="24">
        <f>SUM(L3:L22)</f>
        <v>195</v>
      </c>
      <c r="M24" s="26">
        <f>SUM(M3:M22)</f>
        <v>4550</v>
      </c>
      <c r="N24" s="24"/>
    </row>
    <row r="25" spans="1:14" ht="46.35" customHeight="1" x14ac:dyDescent="0.2">
      <c r="A25" s="27" t="s">
        <v>40</v>
      </c>
      <c r="B25" s="28"/>
      <c r="C25" s="15"/>
      <c r="D25" s="15"/>
      <c r="E25" s="13"/>
      <c r="F25" s="15"/>
      <c r="G25" s="13"/>
      <c r="H25" s="13"/>
      <c r="I25" s="14"/>
      <c r="J25" s="29">
        <v>8855</v>
      </c>
      <c r="K25" s="15"/>
      <c r="L25" s="15"/>
      <c r="M25" s="14"/>
      <c r="N25" s="15"/>
    </row>
    <row r="26" spans="1:14" ht="52.35" customHeight="1" x14ac:dyDescent="0.2">
      <c r="A26" s="30" t="s">
        <v>41</v>
      </c>
      <c r="B26" s="28"/>
      <c r="C26" s="15"/>
      <c r="D26" s="15"/>
      <c r="E26" s="13"/>
      <c r="F26" s="15"/>
      <c r="G26" s="13"/>
      <c r="H26" s="13"/>
      <c r="I26" s="14"/>
      <c r="J26" s="29">
        <f>I24+M24</f>
        <v>8508.86</v>
      </c>
      <c r="K26" s="15"/>
      <c r="L26" s="15"/>
      <c r="M26" s="14"/>
      <c r="N26" s="15"/>
    </row>
    <row r="27" spans="1:14" ht="27.4" customHeight="1" x14ac:dyDescent="0.2">
      <c r="A27" s="27" t="s">
        <v>42</v>
      </c>
      <c r="B27" s="28"/>
      <c r="C27" s="15"/>
      <c r="D27" s="15"/>
      <c r="E27" s="13"/>
      <c r="F27" s="15"/>
      <c r="G27" s="13"/>
      <c r="H27" s="13"/>
      <c r="I27" s="14"/>
      <c r="J27" s="29">
        <f>J25-J26</f>
        <v>346.13999999999942</v>
      </c>
      <c r="K27" s="15"/>
      <c r="L27" s="15"/>
      <c r="M27" s="14"/>
      <c r="N27" s="15"/>
    </row>
  </sheetData>
  <mergeCells count="1">
    <mergeCell ref="A1:N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G1" workbookViewId="0">
      <selection activeCell="K10" sqref="K10"/>
    </sheetView>
  </sheetViews>
  <sheetFormatPr defaultRowHeight="12.75" x14ac:dyDescent="0.2"/>
  <cols>
    <col min="3" max="3" width="11.42578125" customWidth="1"/>
    <col min="4" max="4" width="14.28515625" customWidth="1"/>
    <col min="5" max="5" width="13" customWidth="1"/>
    <col min="6" max="6" width="12" customWidth="1"/>
    <col min="7" max="7" width="11.5703125" customWidth="1"/>
    <col min="9" max="9" width="11.7109375" customWidth="1"/>
    <col min="10" max="10" width="11" customWidth="1"/>
    <col min="11" max="11" width="14.140625" customWidth="1"/>
    <col min="12" max="12" width="13.7109375" customWidth="1"/>
    <col min="13" max="13" width="14.7109375" customWidth="1"/>
    <col min="14" max="14" width="20.140625" customWidth="1"/>
  </cols>
  <sheetData>
    <row r="1" spans="1:14" ht="15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76.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3" t="s">
        <v>12</v>
      </c>
      <c r="M2" s="3" t="s">
        <v>13</v>
      </c>
      <c r="N2" s="2" t="s">
        <v>14</v>
      </c>
    </row>
    <row r="3" spans="1:14" ht="89.25" x14ac:dyDescent="0.2">
      <c r="A3" s="4" t="s">
        <v>43</v>
      </c>
      <c r="B3" s="5">
        <v>4</v>
      </c>
      <c r="C3" s="6">
        <v>100</v>
      </c>
      <c r="D3" s="6">
        <v>4</v>
      </c>
      <c r="E3" s="7">
        <f t="shared" ref="E3:E10" si="0">B3*D3*30</f>
        <v>480</v>
      </c>
      <c r="F3" s="6">
        <v>5</v>
      </c>
      <c r="G3" s="7">
        <f t="shared" ref="G3:G10" si="1">F3*30</f>
        <v>150</v>
      </c>
      <c r="H3" s="7">
        <v>0</v>
      </c>
      <c r="I3" s="8">
        <v>235</v>
      </c>
      <c r="J3" s="8">
        <v>0</v>
      </c>
      <c r="K3" s="6">
        <v>8</v>
      </c>
      <c r="L3" s="6">
        <v>12</v>
      </c>
      <c r="M3" s="8">
        <f>K3*14+L3*14</f>
        <v>280</v>
      </c>
      <c r="N3" s="9" t="s">
        <v>62</v>
      </c>
    </row>
    <row r="4" spans="1:14" x14ac:dyDescent="0.2">
      <c r="A4" s="10" t="s">
        <v>44</v>
      </c>
      <c r="B4" s="11">
        <v>4</v>
      </c>
      <c r="C4" s="12">
        <v>120</v>
      </c>
      <c r="D4" s="12">
        <v>4</v>
      </c>
      <c r="E4" s="13">
        <f t="shared" si="0"/>
        <v>480</v>
      </c>
      <c r="F4" s="12">
        <v>5</v>
      </c>
      <c r="G4" s="13">
        <f t="shared" si="1"/>
        <v>150</v>
      </c>
      <c r="H4" s="13">
        <v>0</v>
      </c>
      <c r="I4" s="14"/>
      <c r="J4" s="14">
        <v>0</v>
      </c>
      <c r="K4" s="12">
        <v>8</v>
      </c>
      <c r="L4" s="12">
        <v>20</v>
      </c>
      <c r="M4" s="14">
        <f t="shared" ref="M4:M10" si="2">(K4*14)+(L4*14)</f>
        <v>392</v>
      </c>
      <c r="N4" s="15"/>
    </row>
    <row r="5" spans="1:14" x14ac:dyDescent="0.2">
      <c r="A5" s="10" t="s">
        <v>45</v>
      </c>
      <c r="B5" s="11">
        <v>4</v>
      </c>
      <c r="C5" s="12">
        <v>130</v>
      </c>
      <c r="D5" s="12">
        <v>4</v>
      </c>
      <c r="E5" s="13">
        <f t="shared" si="0"/>
        <v>480</v>
      </c>
      <c r="F5" s="12">
        <v>5</v>
      </c>
      <c r="G5" s="13">
        <f t="shared" si="1"/>
        <v>150</v>
      </c>
      <c r="H5" s="13">
        <v>0</v>
      </c>
      <c r="I5" s="14">
        <v>461.25</v>
      </c>
      <c r="J5" s="14">
        <v>0</v>
      </c>
      <c r="K5" s="12">
        <v>8</v>
      </c>
      <c r="L5" s="12">
        <v>10</v>
      </c>
      <c r="M5" s="14">
        <f t="shared" si="2"/>
        <v>252</v>
      </c>
      <c r="N5" s="15"/>
    </row>
    <row r="6" spans="1:14" x14ac:dyDescent="0.2">
      <c r="A6" s="10" t="s">
        <v>46</v>
      </c>
      <c r="B6" s="11">
        <v>4</v>
      </c>
      <c r="C6" s="12">
        <v>140</v>
      </c>
      <c r="D6" s="12">
        <v>4</v>
      </c>
      <c r="E6" s="13">
        <f t="shared" si="0"/>
        <v>480</v>
      </c>
      <c r="F6" s="12">
        <v>5</v>
      </c>
      <c r="G6" s="13">
        <f t="shared" si="1"/>
        <v>150</v>
      </c>
      <c r="H6" s="13">
        <v>0</v>
      </c>
      <c r="I6" s="14"/>
      <c r="J6" s="14">
        <v>0</v>
      </c>
      <c r="K6" s="12">
        <v>8</v>
      </c>
      <c r="L6" s="12">
        <v>10</v>
      </c>
      <c r="M6" s="14">
        <f t="shared" si="2"/>
        <v>252</v>
      </c>
      <c r="N6" s="15"/>
    </row>
    <row r="7" spans="1:14" ht="25.5" x14ac:dyDescent="0.2">
      <c r="A7" s="10" t="s">
        <v>47</v>
      </c>
      <c r="B7" s="11">
        <v>4</v>
      </c>
      <c r="C7" s="12">
        <v>150</v>
      </c>
      <c r="D7" s="12">
        <v>4</v>
      </c>
      <c r="E7" s="13">
        <f t="shared" si="0"/>
        <v>480</v>
      </c>
      <c r="F7" s="12">
        <v>20</v>
      </c>
      <c r="G7" s="13">
        <f t="shared" si="1"/>
        <v>600</v>
      </c>
      <c r="H7" s="13"/>
      <c r="I7" s="14"/>
      <c r="J7" s="14">
        <v>0</v>
      </c>
      <c r="K7" s="12">
        <v>12</v>
      </c>
      <c r="L7" s="12">
        <v>20</v>
      </c>
      <c r="M7" s="14">
        <f t="shared" si="2"/>
        <v>448</v>
      </c>
      <c r="N7" s="15" t="s">
        <v>53</v>
      </c>
    </row>
    <row r="8" spans="1:14" x14ac:dyDescent="0.2">
      <c r="A8" s="10" t="s">
        <v>48</v>
      </c>
      <c r="B8" s="11">
        <v>3</v>
      </c>
      <c r="C8" s="12">
        <v>150</v>
      </c>
      <c r="D8" s="12">
        <v>4</v>
      </c>
      <c r="E8" s="13">
        <f t="shared" si="0"/>
        <v>360</v>
      </c>
      <c r="F8" s="12">
        <v>5</v>
      </c>
      <c r="G8" s="13">
        <f t="shared" si="1"/>
        <v>150</v>
      </c>
      <c r="H8" s="13">
        <v>420</v>
      </c>
      <c r="I8" s="14"/>
      <c r="J8" s="14">
        <v>340</v>
      </c>
      <c r="K8" s="12">
        <v>8</v>
      </c>
      <c r="L8" s="12">
        <v>12</v>
      </c>
      <c r="M8" s="14">
        <f t="shared" si="2"/>
        <v>280</v>
      </c>
      <c r="N8" s="15" t="s">
        <v>51</v>
      </c>
    </row>
    <row r="9" spans="1:14" x14ac:dyDescent="0.2">
      <c r="A9" s="10" t="s">
        <v>49</v>
      </c>
      <c r="B9" s="11">
        <v>3</v>
      </c>
      <c r="C9" s="12">
        <v>150</v>
      </c>
      <c r="D9" s="12">
        <v>4</v>
      </c>
      <c r="E9" s="13">
        <f t="shared" si="0"/>
        <v>360</v>
      </c>
      <c r="F9" s="12">
        <v>1</v>
      </c>
      <c r="G9" s="13">
        <f t="shared" si="1"/>
        <v>30</v>
      </c>
      <c r="H9" s="13">
        <v>0</v>
      </c>
      <c r="I9" s="14">
        <v>120.3</v>
      </c>
      <c r="J9" s="14">
        <f>H9*2.75</f>
        <v>0</v>
      </c>
      <c r="K9" s="12">
        <v>4</v>
      </c>
      <c r="L9" s="12">
        <v>12</v>
      </c>
      <c r="M9" s="14">
        <f t="shared" si="2"/>
        <v>224</v>
      </c>
      <c r="N9" s="15"/>
    </row>
    <row r="10" spans="1:14" x14ac:dyDescent="0.2">
      <c r="A10" s="10" t="s">
        <v>50</v>
      </c>
      <c r="B10" s="11">
        <v>3</v>
      </c>
      <c r="C10" s="12">
        <v>365</v>
      </c>
      <c r="D10" s="12">
        <v>4</v>
      </c>
      <c r="E10" s="13">
        <f t="shared" si="0"/>
        <v>360</v>
      </c>
      <c r="F10" s="12">
        <v>0</v>
      </c>
      <c r="G10" s="13">
        <f t="shared" si="1"/>
        <v>0</v>
      </c>
      <c r="H10" s="13">
        <v>0</v>
      </c>
      <c r="I10" s="14">
        <v>18.03</v>
      </c>
      <c r="J10" s="14">
        <v>3000</v>
      </c>
      <c r="K10" s="12">
        <v>5</v>
      </c>
      <c r="L10" s="12">
        <v>12</v>
      </c>
      <c r="M10" s="14">
        <f t="shared" si="2"/>
        <v>238</v>
      </c>
      <c r="N10" s="16" t="s">
        <v>52</v>
      </c>
    </row>
    <row r="11" spans="1:14" x14ac:dyDescent="0.2">
      <c r="A11" s="10"/>
      <c r="B11" s="11"/>
      <c r="C11" s="12"/>
      <c r="D11" s="12"/>
      <c r="E11" s="13"/>
      <c r="F11" s="12"/>
      <c r="G11" s="13"/>
      <c r="H11" s="13"/>
      <c r="I11" s="14"/>
      <c r="J11" s="14"/>
      <c r="K11" s="12"/>
      <c r="L11" s="12"/>
      <c r="M11" s="14"/>
      <c r="N11" s="16"/>
    </row>
    <row r="12" spans="1:14" x14ac:dyDescent="0.2">
      <c r="A12" s="10" t="s">
        <v>54</v>
      </c>
      <c r="B12" s="35">
        <v>4</v>
      </c>
      <c r="C12" s="36">
        <f>AVERAGE(C3:C10)</f>
        <v>163.125</v>
      </c>
      <c r="D12" s="37">
        <v>4</v>
      </c>
      <c r="E12" s="38">
        <f>SUM(E3:E10)</f>
        <v>3480</v>
      </c>
      <c r="F12" s="37">
        <f>AVERAGE(F3:F10)</f>
        <v>5.75</v>
      </c>
      <c r="G12" s="38">
        <f t="shared" ref="G12:M12" si="3">SUM(G3:G10)</f>
        <v>1380</v>
      </c>
      <c r="H12" s="38">
        <f t="shared" si="3"/>
        <v>420</v>
      </c>
      <c r="I12" s="39">
        <f t="shared" si="3"/>
        <v>834.57999999999993</v>
      </c>
      <c r="J12" s="39">
        <f t="shared" si="3"/>
        <v>3340</v>
      </c>
      <c r="K12" s="37">
        <f t="shared" si="3"/>
        <v>61</v>
      </c>
      <c r="L12" s="37">
        <f t="shared" si="3"/>
        <v>108</v>
      </c>
      <c r="M12" s="39">
        <f t="shared" si="3"/>
        <v>2366</v>
      </c>
      <c r="N12" s="16"/>
    </row>
    <row r="13" spans="1:14" x14ac:dyDescent="0.2">
      <c r="A13" s="10"/>
      <c r="B13" s="11"/>
      <c r="C13" s="12"/>
      <c r="D13" s="12"/>
      <c r="E13" s="13"/>
      <c r="F13" s="12"/>
      <c r="G13" s="13"/>
      <c r="H13" s="13"/>
      <c r="I13" s="14"/>
      <c r="J13" s="14"/>
      <c r="K13" s="12"/>
      <c r="L13" s="12"/>
      <c r="M13" s="14"/>
      <c r="N13" s="16"/>
    </row>
    <row r="14" spans="1:14" x14ac:dyDescent="0.2">
      <c r="A14" s="10"/>
      <c r="B14" s="11"/>
      <c r="C14" s="12"/>
      <c r="D14" s="12"/>
      <c r="E14" s="13"/>
      <c r="F14" s="12"/>
      <c r="G14" s="13"/>
      <c r="H14" s="13"/>
      <c r="I14" s="14"/>
      <c r="J14" s="14"/>
      <c r="K14" s="12"/>
      <c r="L14" s="12"/>
      <c r="M14" s="14"/>
      <c r="N14" s="16"/>
    </row>
    <row r="15" spans="1:14" x14ac:dyDescent="0.2">
      <c r="A15" s="10"/>
      <c r="B15" s="11"/>
      <c r="C15" s="12"/>
      <c r="D15" s="12"/>
      <c r="E15" s="13"/>
      <c r="F15" s="12"/>
      <c r="G15" s="13"/>
      <c r="H15" s="13"/>
      <c r="I15" s="14" t="s">
        <v>66</v>
      </c>
      <c r="J15" s="39">
        <v>3340</v>
      </c>
      <c r="K15" s="12"/>
      <c r="L15" s="12"/>
      <c r="M15" s="14"/>
      <c r="N15" s="16"/>
    </row>
    <row r="16" spans="1:14" ht="25.5" x14ac:dyDescent="0.2">
      <c r="A16" s="10"/>
      <c r="B16" s="11"/>
      <c r="C16" s="12"/>
      <c r="D16" s="12"/>
      <c r="E16" s="13"/>
      <c r="F16" s="12"/>
      <c r="G16" s="13"/>
      <c r="H16" s="13"/>
      <c r="I16" s="14" t="s">
        <v>67</v>
      </c>
      <c r="J16" s="14">
        <f>M12+I12</f>
        <v>3200.58</v>
      </c>
      <c r="K16" s="12"/>
      <c r="L16" s="12"/>
      <c r="M16" s="14"/>
      <c r="N16" s="15"/>
    </row>
    <row r="17" spans="1:14" x14ac:dyDescent="0.2">
      <c r="A17" s="10"/>
      <c r="B17" s="11"/>
      <c r="C17" s="12"/>
      <c r="D17" s="12"/>
      <c r="E17" s="13"/>
      <c r="F17" s="12"/>
      <c r="G17" s="13"/>
      <c r="H17" s="13"/>
      <c r="I17" s="14" t="s">
        <v>42</v>
      </c>
      <c r="J17" s="14">
        <f>J15-J16</f>
        <v>139.42000000000007</v>
      </c>
      <c r="K17" s="12"/>
      <c r="L17" s="12"/>
      <c r="M17" s="14"/>
      <c r="N17" s="15"/>
    </row>
    <row r="18" spans="1:14" x14ac:dyDescent="0.2">
      <c r="A18" s="10"/>
      <c r="B18" s="11"/>
      <c r="C18" s="12"/>
      <c r="D18" s="12"/>
      <c r="E18" s="13"/>
      <c r="F18" s="12"/>
      <c r="G18" s="13"/>
      <c r="H18" s="13"/>
      <c r="I18" s="14"/>
      <c r="J18" s="14"/>
      <c r="K18" s="12"/>
      <c r="L18" s="12"/>
      <c r="M18" s="14"/>
      <c r="N18" s="16"/>
    </row>
    <row r="19" spans="1:14" x14ac:dyDescent="0.2">
      <c r="A19" s="10"/>
      <c r="B19" s="11"/>
      <c r="C19" s="12"/>
      <c r="D19" s="12"/>
      <c r="E19" s="13"/>
      <c r="F19" s="12"/>
      <c r="G19" s="13"/>
      <c r="H19" s="13"/>
      <c r="I19" s="14"/>
      <c r="J19" s="14"/>
      <c r="K19" s="12"/>
      <c r="L19" s="12"/>
      <c r="M19" s="14"/>
      <c r="N19" s="15"/>
    </row>
    <row r="20" spans="1:14" x14ac:dyDescent="0.2">
      <c r="A20" s="10"/>
      <c r="B20" s="11"/>
      <c r="C20" s="12"/>
      <c r="D20" s="12"/>
      <c r="E20" s="13"/>
      <c r="F20" s="12"/>
      <c r="G20" s="13"/>
      <c r="H20" s="13"/>
      <c r="I20" s="14"/>
      <c r="J20" s="14"/>
      <c r="K20" s="12"/>
      <c r="L20" s="12"/>
      <c r="M20" s="14"/>
      <c r="N20" s="15"/>
    </row>
    <row r="21" spans="1:14" ht="15" x14ac:dyDescent="0.2">
      <c r="A21" s="17"/>
      <c r="B21" s="18"/>
      <c r="C21" s="19"/>
      <c r="D21" s="19"/>
      <c r="E21" s="13"/>
      <c r="F21" s="19"/>
      <c r="G21" s="13"/>
      <c r="H21" s="20"/>
      <c r="I21" s="14"/>
      <c r="J21" s="21"/>
      <c r="K21" s="19"/>
      <c r="L21" s="12"/>
      <c r="M21" s="14"/>
      <c r="N21" s="19"/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G17" sqref="G17"/>
    </sheetView>
  </sheetViews>
  <sheetFormatPr defaultRowHeight="12.75" x14ac:dyDescent="0.2"/>
  <cols>
    <col min="1" max="1" width="14.140625" customWidth="1"/>
    <col min="2" max="2" width="16.42578125" customWidth="1"/>
    <col min="3" max="3" width="17.140625" customWidth="1"/>
    <col min="4" max="4" width="18.5703125" customWidth="1"/>
    <col min="5" max="5" width="25.85546875" customWidth="1"/>
    <col min="6" max="7" width="11.5703125" bestFit="1" customWidth="1"/>
  </cols>
  <sheetData>
    <row r="1" spans="1:5" ht="50.25" customHeight="1" x14ac:dyDescent="0.2">
      <c r="A1" s="50" t="s">
        <v>77</v>
      </c>
      <c r="B1" s="50"/>
      <c r="C1" s="50"/>
      <c r="D1" s="50"/>
      <c r="E1" s="50"/>
    </row>
    <row r="2" spans="1:5" ht="38.25" x14ac:dyDescent="0.2">
      <c r="A2" s="40"/>
      <c r="B2" s="41" t="s">
        <v>57</v>
      </c>
      <c r="C2" s="40" t="s">
        <v>69</v>
      </c>
      <c r="D2" s="44" t="s">
        <v>76</v>
      </c>
    </row>
    <row r="3" spans="1:5" ht="25.5" x14ac:dyDescent="0.2">
      <c r="A3" s="40" t="s">
        <v>75</v>
      </c>
      <c r="B3" s="42" t="s">
        <v>78</v>
      </c>
      <c r="C3" s="43">
        <f>(2.60416666666667*14)</f>
        <v>36.458333333333378</v>
      </c>
      <c r="D3" s="45">
        <f>((169/8)/4)*14</f>
        <v>73.9375</v>
      </c>
    </row>
    <row r="4" spans="1:5" ht="25.5" x14ac:dyDescent="0.2">
      <c r="A4" s="40" t="s">
        <v>58</v>
      </c>
      <c r="B4" s="41" t="s">
        <v>79</v>
      </c>
      <c r="C4" s="40">
        <v>90.270833333333329</v>
      </c>
      <c r="D4" s="44">
        <f>(3480/8)/4</f>
        <v>108.75</v>
      </c>
    </row>
    <row r="5" spans="1:5" ht="38.25" x14ac:dyDescent="0.2">
      <c r="A5" s="40" t="s">
        <v>55</v>
      </c>
      <c r="B5" s="41" t="s">
        <v>72</v>
      </c>
      <c r="C5" s="43">
        <v>38.996749999999999</v>
      </c>
      <c r="D5" s="45">
        <f>(834.58/8)/4</f>
        <v>26.080625000000001</v>
      </c>
    </row>
    <row r="6" spans="1:5" ht="25.5" x14ac:dyDescent="0.2">
      <c r="A6" s="40" t="s">
        <v>68</v>
      </c>
      <c r="B6" s="41">
        <v>0</v>
      </c>
      <c r="C6" s="40">
        <v>113.54166666666666</v>
      </c>
      <c r="D6" s="44">
        <v>56.25</v>
      </c>
    </row>
    <row r="7" spans="1:5" ht="25.5" x14ac:dyDescent="0.2">
      <c r="A7" s="40" t="s">
        <v>56</v>
      </c>
      <c r="B7" s="41" t="s">
        <v>73</v>
      </c>
      <c r="C7" s="40">
        <v>289.58500000000004</v>
      </c>
      <c r="D7" s="44">
        <v>420</v>
      </c>
    </row>
    <row r="8" spans="1:5" ht="38.25" x14ac:dyDescent="0.2">
      <c r="A8" s="40" t="s">
        <v>70</v>
      </c>
      <c r="B8" s="42" t="s">
        <v>74</v>
      </c>
      <c r="C8" s="43">
        <f>((C3)+(C5*8))</f>
        <v>348.43233333333336</v>
      </c>
      <c r="D8" s="45">
        <f>D3+(D5*6)</f>
        <v>230.42125000000001</v>
      </c>
    </row>
    <row r="9" spans="1:5" x14ac:dyDescent="0.2">
      <c r="A9" s="40" t="s">
        <v>71</v>
      </c>
      <c r="B9" s="41" t="s">
        <v>80</v>
      </c>
      <c r="C9" s="40">
        <f>(2.4+3.44)/2</f>
        <v>2.92</v>
      </c>
      <c r="D9" s="46">
        <f>((108*6)+(90*5))/420</f>
        <v>2.6142857142857143</v>
      </c>
    </row>
    <row r="11" spans="1:5" ht="40.5" customHeight="1" x14ac:dyDescent="0.2">
      <c r="A11" s="48" t="s">
        <v>81</v>
      </c>
      <c r="B11" s="48"/>
      <c r="C11" s="48"/>
      <c r="D11" s="48"/>
      <c r="E11" s="48"/>
    </row>
    <row r="12" spans="1:5" ht="33" customHeight="1" x14ac:dyDescent="0.2">
      <c r="A12" s="48" t="s">
        <v>82</v>
      </c>
      <c r="B12" s="48"/>
      <c r="C12" s="48"/>
      <c r="D12" s="48"/>
      <c r="E12" s="48"/>
    </row>
    <row r="13" spans="1:5" ht="33" customHeight="1" x14ac:dyDescent="0.2">
      <c r="A13" s="48" t="s">
        <v>83</v>
      </c>
      <c r="B13" s="48"/>
      <c r="C13" s="48"/>
      <c r="D13" s="48"/>
      <c r="E13" s="48"/>
    </row>
    <row r="14" spans="1:5" ht="37.5" customHeight="1" x14ac:dyDescent="0.2">
      <c r="A14" s="48" t="s">
        <v>84</v>
      </c>
      <c r="B14" s="48"/>
      <c r="C14" s="48"/>
      <c r="D14" s="48"/>
      <c r="E14" s="48"/>
    </row>
    <row r="15" spans="1:5" ht="38.25" customHeight="1" x14ac:dyDescent="0.2">
      <c r="A15" s="48" t="s">
        <v>85</v>
      </c>
      <c r="B15" s="48"/>
      <c r="C15" s="48"/>
      <c r="D15" s="48"/>
      <c r="E15" s="48"/>
    </row>
    <row r="16" spans="1:5" ht="33.75" customHeight="1" x14ac:dyDescent="0.2">
      <c r="A16" s="48" t="s">
        <v>86</v>
      </c>
      <c r="B16" s="48"/>
      <c r="C16" s="48"/>
      <c r="D16" s="48"/>
      <c r="E16" s="48"/>
    </row>
    <row r="17" spans="1:5" ht="35.25" customHeight="1" x14ac:dyDescent="0.2">
      <c r="A17" s="49" t="s">
        <v>87</v>
      </c>
      <c r="B17" s="49"/>
      <c r="C17" s="49"/>
      <c r="D17" s="49"/>
      <c r="E17" s="49"/>
    </row>
  </sheetData>
  <mergeCells count="8">
    <mergeCell ref="A16:E16"/>
    <mergeCell ref="A17:E17"/>
    <mergeCell ref="A1:E1"/>
    <mergeCell ref="A11:E11"/>
    <mergeCell ref="A12:E12"/>
    <mergeCell ref="A13:E13"/>
    <mergeCell ref="A14:E14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2014-2015</vt:lpstr>
      <vt:lpstr>2015-2016</vt:lpstr>
      <vt:lpstr>Comparison to Conventional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2017-01-18T20:43:55Z</dcterms:created>
  <dcterms:modified xsi:type="dcterms:W3CDTF">2017-01-26T21:43:53Z</dcterms:modified>
</cp:coreProperties>
</file>