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cdavis365-my.sharepoint.com/personal/tlfenster_ucdavis_edu/Documents/phd/Phd_ISVS_TommyFenster/Research/20_Economics/"/>
    </mc:Choice>
  </mc:AlternateContent>
  <xr:revisionPtr revIDLastSave="8" documentId="8_{9E78254F-2857-481A-A211-EF854DD67C83}" xr6:coauthVersionLast="47" xr6:coauthVersionMax="47" xr10:uidLastSave="{9C8381DF-BAD4-4B30-B8A7-9E267D7F1494}"/>
  <bookViews>
    <workbookView xWindow="-108" yWindow="-108" windowWidth="30936" windowHeight="12456" xr2:uid="{002259E9-114E-4EC1-93DB-C3D533FD3D65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9" i="1" l="1"/>
  <c r="C12" i="1"/>
  <c r="F18" i="1"/>
  <c r="F17" i="1"/>
  <c r="C13" i="1"/>
  <c r="H17" i="1" s="1"/>
  <c r="H16" i="1" l="1"/>
  <c r="E18" i="2"/>
  <c r="F15" i="2"/>
  <c r="F20" i="2"/>
  <c r="E20" i="2"/>
  <c r="E19" i="2"/>
  <c r="F19" i="2" s="1"/>
  <c r="F18" i="2"/>
  <c r="F16" i="2"/>
  <c r="E6" i="2"/>
  <c r="E4" i="2"/>
  <c r="F17" i="2"/>
  <c r="D6" i="2"/>
  <c r="F16" i="1"/>
  <c r="F24" i="1" l="1"/>
  <c r="H24" i="1"/>
  <c r="G26" i="1" l="1"/>
  <c r="G27" i="1" s="1"/>
</calcChain>
</file>

<file path=xl/sharedStrings.xml><?xml version="1.0" encoding="utf-8"?>
<sst xmlns="http://schemas.openxmlformats.org/spreadsheetml/2006/main" count="67" uniqueCount="63">
  <si>
    <t>Input Table</t>
  </si>
  <si>
    <t>Acreage</t>
  </si>
  <si>
    <t>General Labor Wages Per Hour</t>
  </si>
  <si>
    <t>Equipment Labor wages per Hour</t>
  </si>
  <si>
    <t>Diesel Cost/ Gallon</t>
  </si>
  <si>
    <t>Gasoline Cost/Gallon</t>
  </si>
  <si>
    <t>Herbicide Cost per Acre/Application</t>
  </si>
  <si>
    <t>Mow Cost/Acre per pass</t>
  </si>
  <si>
    <t>Mowing events saved</t>
  </si>
  <si>
    <t>Irrigation System Overhead/Acre</t>
  </si>
  <si>
    <t>Costs</t>
  </si>
  <si>
    <t>Benefits</t>
  </si>
  <si>
    <t>Livestock</t>
  </si>
  <si>
    <t xml:space="preserve">Herbicide </t>
  </si>
  <si>
    <t>Number of Livestock passes</t>
  </si>
  <si>
    <t>Irrigation System Repairs</t>
  </si>
  <si>
    <t>Mowing Avoided</t>
  </si>
  <si>
    <t>**</t>
  </si>
  <si>
    <t>Managing livestock</t>
  </si>
  <si>
    <t>Nutrients</t>
  </si>
  <si>
    <t>TOTAL COSTS</t>
  </si>
  <si>
    <t>TOTAL BENEFIT</t>
  </si>
  <si>
    <t>TOTAL NET BENEFIT/COST PER ACRE</t>
  </si>
  <si>
    <t>TOTAL NET BENEFIT/COST</t>
  </si>
  <si>
    <t>Integration of livestock in vineyard systems cost benefit analysis tool</t>
  </si>
  <si>
    <t>Equipment Costs/Hour</t>
  </si>
  <si>
    <t>Lube Repairs</t>
  </si>
  <si>
    <t>Gallons used/Hour</t>
  </si>
  <si>
    <t>Fuel Cost/Hour</t>
  </si>
  <si>
    <t>ATV</t>
  </si>
  <si>
    <t>ATV Sprayer System</t>
  </si>
  <si>
    <t>85HP Low-Profile Tractor</t>
  </si>
  <si>
    <t>Flail Mower 11'</t>
  </si>
  <si>
    <t>Material Cost</t>
  </si>
  <si>
    <t>Amount per Application</t>
  </si>
  <si>
    <t>Unit</t>
  </si>
  <si>
    <t>Price</t>
  </si>
  <si>
    <t>Cost Per Application</t>
  </si>
  <si>
    <t>Roundup PowerMax</t>
  </si>
  <si>
    <t>Pint</t>
  </si>
  <si>
    <t>Matrix SG</t>
  </si>
  <si>
    <t>Oz</t>
  </si>
  <si>
    <t>Alion</t>
  </si>
  <si>
    <t>FlOz</t>
  </si>
  <si>
    <t>Goal 2XL</t>
  </si>
  <si>
    <t>*price from website on bulk order</t>
  </si>
  <si>
    <t>Prowl H20</t>
  </si>
  <si>
    <t>Rely 280</t>
  </si>
  <si>
    <t>*price from website on bulk order (2.5 gallons)</t>
  </si>
  <si>
    <t>(2.5 Gallons)</t>
  </si>
  <si>
    <t>No-cash agreement in place?</t>
  </si>
  <si>
    <t>Will you manage the livestock?</t>
  </si>
  <si>
    <t>Time to manage livestock (hours)</t>
  </si>
  <si>
    <t>In vineyard systems, time to mow under rows decreased (from meeting) but cant find cost for this in grape/wine studies</t>
  </si>
  <si>
    <t>Better to have time to mow/apply herbicide as input?</t>
  </si>
  <si>
    <t>Equipment time to mow acre (in hours)</t>
  </si>
  <si>
    <t>Equipment time for herbicide/acre (hours)</t>
  </si>
  <si>
    <t>originally custom costs</t>
  </si>
  <si>
    <t>Livestock Cost/Acre per pass</t>
  </si>
  <si>
    <t>2% repair assumed (not sure if this makes sense)</t>
  </si>
  <si>
    <t>Cost of Forage/Acre (cover crop)</t>
  </si>
  <si>
    <t>Forage Cost</t>
  </si>
  <si>
    <t>how do costs differ between orchard and vineyards?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</si>
</sst>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color rgb="FF000000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1" xfId="0" applyBorder="1"/>
    <xf numFmtId="0" fontId="1" fillId="0" borderId="1" xfId="0" applyFont="1" applyBorder="1"/>
    <xf numFmtId="0" fontId="1" fillId="0" borderId="0" xfId="0" applyFont="1"/>
    <xf numFmtId="0" fontId="1" fillId="0" borderId="6" xfId="0" applyFont="1" applyBorder="1"/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3" xfId="0" applyFill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3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ctrlProps/ctrlProp1.xml><?xml version="1.0" encoding="utf-8"?>
<formControlPr xmlns="http://schemas.microsoft.com/office/spreadsheetml/2009/9/main" objectType="CheckBox" fmlaLink="$D$3" lockText="1" noThreeD="1"/>
</file>

<file path=xl/ctrlProps/ctrlProp2.xml><?xml version="1.0" encoding="utf-8"?>
<formControlPr xmlns="http://schemas.microsoft.com/office/spreadsheetml/2009/9/main" objectType="CheckBox" fmlaLink="$D$4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60960</xdr:colOff>
          <xdr:row>2</xdr:row>
          <xdr:rowOff>0</xdr:rowOff>
        </xdr:from>
        <xdr:to>
          <xdr:col>2</xdr:col>
          <xdr:colOff>762000</xdr:colOff>
          <xdr:row>3</xdr:row>
          <xdr:rowOff>22860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No-Cash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</xdr:colOff>
          <xdr:row>3</xdr:row>
          <xdr:rowOff>0</xdr:rowOff>
        </xdr:from>
        <xdr:to>
          <xdr:col>2</xdr:col>
          <xdr:colOff>952500</xdr:colOff>
          <xdr:row>3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7432" rIns="0" bIns="27432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Will Manage</a:t>
              </a:r>
            </a:p>
          </xdr:txBody>
        </xdr:sp>
        <xdr:clientData/>
      </xdr:twoCellAnchor>
    </mc:Choice>
    <mc:Fallback/>
  </mc:AlternateContent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ctrlProp" Target="../ctrlProps/ctrlProp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58F508-F2FF-4F17-BB1E-66F992E7BE22}">
  <dimension ref="B3:H27"/>
  <sheetViews>
    <sheetView tabSelected="1" zoomScale="85" zoomScaleNormal="85" workbookViewId="0">
      <selection activeCell="D11" sqref="D11"/>
    </sheetView>
  </sheetViews>
  <sheetFormatPr defaultRowHeight="14.4" x14ac:dyDescent="0.3"/>
  <cols>
    <col min="2" max="2" width="35.44140625" customWidth="1"/>
    <col min="3" max="3" width="15" customWidth="1"/>
    <col min="4" max="4" width="45.44140625" bestFit="1" customWidth="1"/>
    <col min="5" max="5" width="23.21875" bestFit="1" customWidth="1"/>
    <col min="6" max="6" width="10.77734375" customWidth="1"/>
    <col min="7" max="7" width="15.44140625" bestFit="1" customWidth="1"/>
    <col min="8" max="8" width="10" bestFit="1" customWidth="1"/>
  </cols>
  <sheetData>
    <row r="3" spans="2:8" x14ac:dyDescent="0.3">
      <c r="B3" t="s">
        <v>50</v>
      </c>
      <c r="D3" t="b">
        <v>0</v>
      </c>
      <c r="E3" t="s">
        <v>24</v>
      </c>
    </row>
    <row r="4" spans="2:8" x14ac:dyDescent="0.3">
      <c r="B4" t="s">
        <v>51</v>
      </c>
      <c r="D4" t="b">
        <v>0</v>
      </c>
    </row>
    <row r="6" spans="2:8" x14ac:dyDescent="0.3">
      <c r="B6" s="11" t="s">
        <v>0</v>
      </c>
      <c r="C6" s="11"/>
    </row>
    <row r="7" spans="2:8" x14ac:dyDescent="0.3">
      <c r="B7" s="1" t="s">
        <v>1</v>
      </c>
      <c r="C7" s="2">
        <v>100</v>
      </c>
    </row>
    <row r="8" spans="2:8" x14ac:dyDescent="0.3">
      <c r="B8" s="1" t="s">
        <v>2</v>
      </c>
      <c r="C8" s="2">
        <v>28.6</v>
      </c>
    </row>
    <row r="9" spans="2:8" x14ac:dyDescent="0.3">
      <c r="B9" s="1" t="s">
        <v>3</v>
      </c>
      <c r="C9" s="2">
        <v>31.46</v>
      </c>
    </row>
    <row r="10" spans="2:8" x14ac:dyDescent="0.3">
      <c r="B10" s="1" t="s">
        <v>4</v>
      </c>
      <c r="C10" s="2">
        <v>4.8</v>
      </c>
    </row>
    <row r="11" spans="2:8" x14ac:dyDescent="0.3">
      <c r="B11" s="1" t="s">
        <v>5</v>
      </c>
      <c r="C11" s="2">
        <v>4.4000000000000004</v>
      </c>
    </row>
    <row r="12" spans="2:8" x14ac:dyDescent="0.3">
      <c r="B12" s="15" t="s">
        <v>6</v>
      </c>
      <c r="C12" s="16">
        <f>(C9*(C20*1.2))+(Sheet2!E4*C20)+(Sheet2!C4*C20)+(Sheet2!C5*C20)+Sheet2!F15+Sheet2!F18+Sheet2!F19</f>
        <v>77.859359999999995</v>
      </c>
    </row>
    <row r="13" spans="2:8" x14ac:dyDescent="0.3">
      <c r="B13" s="15" t="s">
        <v>7</v>
      </c>
      <c r="C13" s="16">
        <f>((C19*1.2)*C9)+(Sheet2!C6*C19)+(Sheet2!E6*C19)+(Sheet2!C7*C19)</f>
        <v>23.411720000000003</v>
      </c>
    </row>
    <row r="14" spans="2:8" x14ac:dyDescent="0.3">
      <c r="B14" s="1" t="s">
        <v>8</v>
      </c>
      <c r="C14" s="2">
        <v>1</v>
      </c>
    </row>
    <row r="15" spans="2:8" x14ac:dyDescent="0.3">
      <c r="B15" s="1" t="s">
        <v>9</v>
      </c>
      <c r="C15" s="2">
        <v>209</v>
      </c>
      <c r="D15" t="s">
        <v>59</v>
      </c>
      <c r="E15" s="12" t="s">
        <v>10</v>
      </c>
      <c r="F15" s="13"/>
      <c r="G15" s="14" t="s">
        <v>11</v>
      </c>
      <c r="H15" s="14"/>
    </row>
    <row r="16" spans="2:8" x14ac:dyDescent="0.3">
      <c r="B16" s="1" t="s">
        <v>58</v>
      </c>
      <c r="C16" s="2">
        <v>20</v>
      </c>
      <c r="E16" s="3" t="s">
        <v>12</v>
      </c>
      <c r="F16" s="3">
        <f>IF(D3,0, C16*C17)</f>
        <v>20</v>
      </c>
      <c r="G16" s="3" t="s">
        <v>13</v>
      </c>
      <c r="H16" s="3">
        <f>C12</f>
        <v>77.859359999999995</v>
      </c>
    </row>
    <row r="17" spans="2:8" x14ac:dyDescent="0.3">
      <c r="B17" s="1" t="s">
        <v>14</v>
      </c>
      <c r="C17" s="2">
        <v>1</v>
      </c>
      <c r="E17" s="3" t="s">
        <v>15</v>
      </c>
      <c r="F17" s="3">
        <f>C15*0.02</f>
        <v>4.18</v>
      </c>
      <c r="G17" s="3" t="s">
        <v>16</v>
      </c>
      <c r="H17" s="3">
        <f>C13*C14</f>
        <v>23.411720000000003</v>
      </c>
    </row>
    <row r="18" spans="2:8" x14ac:dyDescent="0.3">
      <c r="B18" s="1" t="s">
        <v>52</v>
      </c>
      <c r="C18" s="2">
        <v>0.33</v>
      </c>
      <c r="D18" t="s">
        <v>17</v>
      </c>
      <c r="E18" s="3" t="s">
        <v>18</v>
      </c>
      <c r="F18" s="3">
        <f>IF(D4,C18*C8,0)</f>
        <v>0</v>
      </c>
      <c r="G18" s="3" t="s">
        <v>19</v>
      </c>
      <c r="H18" s="3"/>
    </row>
    <row r="19" spans="2:8" x14ac:dyDescent="0.3">
      <c r="B19" s="1" t="s">
        <v>55</v>
      </c>
      <c r="C19" s="2">
        <v>0.34</v>
      </c>
      <c r="E19" s="3" t="s">
        <v>61</v>
      </c>
      <c r="F19" s="3">
        <f>C21</f>
        <v>0</v>
      </c>
      <c r="G19" s="3"/>
      <c r="H19" s="3"/>
    </row>
    <row r="20" spans="2:8" x14ac:dyDescent="0.3">
      <c r="B20" s="1" t="s">
        <v>56</v>
      </c>
      <c r="C20" s="2">
        <v>0.48</v>
      </c>
      <c r="E20" s="3"/>
      <c r="F20" s="3"/>
      <c r="G20" s="3"/>
      <c r="H20" s="3"/>
    </row>
    <row r="21" spans="2:8" x14ac:dyDescent="0.3">
      <c r="B21" s="1" t="s">
        <v>60</v>
      </c>
      <c r="C21" s="2">
        <v>0</v>
      </c>
      <c r="E21" s="3"/>
      <c r="F21" s="3"/>
      <c r="G21" s="3"/>
      <c r="H21" s="3"/>
    </row>
    <row r="22" spans="2:8" x14ac:dyDescent="0.3">
      <c r="E22" s="3"/>
      <c r="F22" s="3"/>
      <c r="G22" s="3"/>
      <c r="H22" s="3"/>
    </row>
    <row r="23" spans="2:8" x14ac:dyDescent="0.3">
      <c r="E23" s="3"/>
      <c r="F23" s="3"/>
      <c r="G23" s="3"/>
      <c r="H23" s="3"/>
    </row>
    <row r="24" spans="2:8" x14ac:dyDescent="0.3">
      <c r="E24" s="4" t="s">
        <v>20</v>
      </c>
      <c r="F24" s="3">
        <f>SUM(F16:F23)</f>
        <v>24.18</v>
      </c>
      <c r="G24" s="4" t="s">
        <v>21</v>
      </c>
      <c r="H24" s="3">
        <f>SUM(H16:H23)</f>
        <v>101.27108</v>
      </c>
    </row>
    <row r="25" spans="2:8" x14ac:dyDescent="0.3">
      <c r="B25" t="s">
        <v>53</v>
      </c>
    </row>
    <row r="26" spans="2:8" x14ac:dyDescent="0.3">
      <c r="B26" t="s">
        <v>54</v>
      </c>
      <c r="E26" s="8" t="s">
        <v>22</v>
      </c>
      <c r="F26" s="9"/>
      <c r="G26" s="10">
        <f>H24-F24</f>
        <v>77.091080000000005</v>
      </c>
      <c r="H26" s="10"/>
    </row>
    <row r="27" spans="2:8" x14ac:dyDescent="0.3">
      <c r="B27" t="s">
        <v>62</v>
      </c>
      <c r="E27" s="8" t="s">
        <v>23</v>
      </c>
      <c r="F27" s="9"/>
      <c r="G27" s="10">
        <f>G26*C7</f>
        <v>7709.1080000000002</v>
      </c>
      <c r="H27" s="10"/>
    </row>
  </sheetData>
  <mergeCells count="7">
    <mergeCell ref="E27:F27"/>
    <mergeCell ref="G27:H27"/>
    <mergeCell ref="B6:C6"/>
    <mergeCell ref="E15:F15"/>
    <mergeCell ref="G15:H15"/>
    <mergeCell ref="E26:F26"/>
    <mergeCell ref="G26:H26"/>
  </mergeCells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1" r:id="rId3" name="Check Box 7">
              <controlPr defaultSize="0" autoFill="0" autoLine="0" autoPict="0">
                <anchor moveWithCells="1">
                  <from>
                    <xdr:col>2</xdr:col>
                    <xdr:colOff>60960</xdr:colOff>
                    <xdr:row>2</xdr:row>
                    <xdr:rowOff>0</xdr:rowOff>
                  </from>
                  <to>
                    <xdr:col>2</xdr:col>
                    <xdr:colOff>762000</xdr:colOff>
                    <xdr:row>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4" name="Check Box 8">
              <controlPr defaultSize="0" autoFill="0" autoLine="0" autoPict="0">
                <anchor moveWithCells="1">
                  <from>
                    <xdr:col>2</xdr:col>
                    <xdr:colOff>38100</xdr:colOff>
                    <xdr:row>3</xdr:row>
                    <xdr:rowOff>0</xdr:rowOff>
                  </from>
                  <to>
                    <xdr:col>2</xdr:col>
                    <xdr:colOff>952500</xdr:colOff>
                    <xdr:row>3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D69AD-123C-4425-94ED-756E91492A25}">
  <dimension ref="B2:L22"/>
  <sheetViews>
    <sheetView workbookViewId="0">
      <selection activeCell="K12" sqref="K12"/>
    </sheetView>
  </sheetViews>
  <sheetFormatPr defaultRowHeight="14.4" x14ac:dyDescent="0.3"/>
  <cols>
    <col min="2" max="2" width="23.77734375" customWidth="1"/>
    <col min="3" max="3" width="22.44140625" bestFit="1" customWidth="1"/>
    <col min="4" max="4" width="18.21875" bestFit="1" customWidth="1"/>
    <col min="5" max="5" width="14.77734375" bestFit="1" customWidth="1"/>
    <col min="6" max="6" width="19.5546875" bestFit="1" customWidth="1"/>
  </cols>
  <sheetData>
    <row r="2" spans="2:7" x14ac:dyDescent="0.3">
      <c r="B2" s="5" t="s">
        <v>25</v>
      </c>
    </row>
    <row r="3" spans="2:7" x14ac:dyDescent="0.3">
      <c r="B3" s="6"/>
      <c r="C3" s="6" t="s">
        <v>26</v>
      </c>
      <c r="D3" s="6" t="s">
        <v>27</v>
      </c>
      <c r="E3" s="6" t="s">
        <v>28</v>
      </c>
    </row>
    <row r="4" spans="2:7" x14ac:dyDescent="0.3">
      <c r="B4" t="s">
        <v>29</v>
      </c>
      <c r="C4">
        <v>1.19</v>
      </c>
      <c r="D4">
        <v>1.5</v>
      </c>
      <c r="E4">
        <f>D4*Sheet1!C11</f>
        <v>6.6000000000000005</v>
      </c>
    </row>
    <row r="5" spans="2:7" x14ac:dyDescent="0.3">
      <c r="B5" t="s">
        <v>30</v>
      </c>
      <c r="C5">
        <v>1.01</v>
      </c>
      <c r="D5">
        <v>0</v>
      </c>
      <c r="E5">
        <v>0</v>
      </c>
    </row>
    <row r="6" spans="2:7" x14ac:dyDescent="0.3">
      <c r="B6" t="s">
        <v>31</v>
      </c>
      <c r="C6">
        <v>4.84</v>
      </c>
      <c r="D6">
        <f>4.17</f>
        <v>4.17</v>
      </c>
      <c r="E6">
        <f>D6*Sheet1!C10</f>
        <v>20.015999999999998</v>
      </c>
    </row>
    <row r="7" spans="2:7" x14ac:dyDescent="0.3">
      <c r="B7" t="s">
        <v>32</v>
      </c>
      <c r="C7">
        <v>6.25</v>
      </c>
      <c r="D7">
        <v>0</v>
      </c>
      <c r="E7">
        <v>0</v>
      </c>
    </row>
    <row r="14" spans="2:7" x14ac:dyDescent="0.3">
      <c r="B14" s="6" t="s">
        <v>33</v>
      </c>
      <c r="C14" s="6" t="s">
        <v>34</v>
      </c>
      <c r="D14" s="6" t="s">
        <v>35</v>
      </c>
      <c r="E14" s="6" t="s">
        <v>36</v>
      </c>
      <c r="F14" s="6" t="s">
        <v>37</v>
      </c>
    </row>
    <row r="15" spans="2:7" x14ac:dyDescent="0.3">
      <c r="B15" s="7" t="s">
        <v>38</v>
      </c>
      <c r="C15" s="7">
        <v>1.2</v>
      </c>
      <c r="D15" t="s">
        <v>39</v>
      </c>
      <c r="E15">
        <v>6</v>
      </c>
      <c r="F15">
        <f>E15*C15</f>
        <v>7.1999999999999993</v>
      </c>
      <c r="G15" s="17"/>
    </row>
    <row r="16" spans="2:7" x14ac:dyDescent="0.3">
      <c r="B16" s="7" t="s">
        <v>40</v>
      </c>
      <c r="C16" s="7">
        <v>2</v>
      </c>
      <c r="D16" t="s">
        <v>41</v>
      </c>
      <c r="E16">
        <v>8.99</v>
      </c>
      <c r="F16">
        <f>E16*C16</f>
        <v>17.98</v>
      </c>
      <c r="G16" s="17"/>
    </row>
    <row r="17" spans="2:12" x14ac:dyDescent="0.3">
      <c r="B17" s="7" t="s">
        <v>42</v>
      </c>
      <c r="C17" s="7">
        <v>3.5</v>
      </c>
      <c r="D17" t="s">
        <v>43</v>
      </c>
      <c r="E17">
        <v>14.5</v>
      </c>
      <c r="F17">
        <f t="shared" ref="F17" si="0">E17*C17</f>
        <v>50.75</v>
      </c>
      <c r="G17" s="17"/>
    </row>
    <row r="18" spans="2:12" x14ac:dyDescent="0.3">
      <c r="B18" s="7" t="s">
        <v>44</v>
      </c>
      <c r="C18" s="7">
        <v>2.4</v>
      </c>
      <c r="D18" t="s">
        <v>39</v>
      </c>
      <c r="E18">
        <f>194.7/20</f>
        <v>9.7349999999999994</v>
      </c>
      <c r="F18">
        <f>E18*C18</f>
        <v>23.363999999999997</v>
      </c>
      <c r="G18" t="s">
        <v>48</v>
      </c>
    </row>
    <row r="19" spans="2:12" x14ac:dyDescent="0.3">
      <c r="B19" s="7" t="s">
        <v>46</v>
      </c>
      <c r="C19" s="7">
        <v>3.84</v>
      </c>
      <c r="D19" t="s">
        <v>39</v>
      </c>
      <c r="E19">
        <f>129.95/20</f>
        <v>6.4974999999999996</v>
      </c>
      <c r="F19">
        <f>E19*C19</f>
        <v>24.950399999999998</v>
      </c>
      <c r="G19" t="s">
        <v>45</v>
      </c>
      <c r="J19" t="s">
        <v>49</v>
      </c>
      <c r="L19" t="s">
        <v>57</v>
      </c>
    </row>
    <row r="20" spans="2:12" x14ac:dyDescent="0.3">
      <c r="B20" s="7" t="s">
        <v>47</v>
      </c>
      <c r="C20" s="7">
        <v>24</v>
      </c>
      <c r="D20" t="s">
        <v>43</v>
      </c>
      <c r="E20">
        <f>219.95/320</f>
        <v>0.68734374999999992</v>
      </c>
      <c r="F20">
        <f>E20*C20</f>
        <v>16.496249999999996</v>
      </c>
      <c r="G20" t="s">
        <v>48</v>
      </c>
    </row>
    <row r="21" spans="2:12" x14ac:dyDescent="0.3">
      <c r="B21" s="7"/>
      <c r="H21">
        <v>1</v>
      </c>
    </row>
    <row r="22" spans="2:12" x14ac:dyDescent="0.3">
      <c r="B22" s="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CEBEF636CB57146BF37E1E84779B2A7" ma:contentTypeVersion="4" ma:contentTypeDescription="Create a new document." ma:contentTypeScope="" ma:versionID="9295ed917ed163e8b5629f7890846353">
  <xsd:schema xmlns:xsd="http://www.w3.org/2001/XMLSchema" xmlns:xs="http://www.w3.org/2001/XMLSchema" xmlns:p="http://schemas.microsoft.com/office/2006/metadata/properties" xmlns:ns3="0b355e04-80c8-4a6e-b55e-fd647a25d4be" targetNamespace="http://schemas.microsoft.com/office/2006/metadata/properties" ma:root="true" ma:fieldsID="3ca57a5dd66453a19d7f270ae342acfe" ns3:_="">
    <xsd:import namespace="0b355e04-80c8-4a6e-b55e-fd647a25d4b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55e04-80c8-4a6e-b55e-fd647a25d4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BF06A68-1C29-4443-B033-BC656F46C2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b355e04-80c8-4a6e-b55e-fd647a25d4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DFEB83-49B2-4AC1-93CE-D9700E87F86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1D5C59-A065-4CEE-9847-64279B0F0D08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0b355e04-80c8-4a6e-b55e-fd647a25d4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Levi Davison</dc:creator>
  <cp:lastModifiedBy>Tommy Lewis Dudash Fenster</cp:lastModifiedBy>
  <dcterms:created xsi:type="dcterms:W3CDTF">2024-05-28T15:12:27Z</dcterms:created>
  <dcterms:modified xsi:type="dcterms:W3CDTF">2026-05-30T00:06:12Z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0x010100ECEBEF636CB57146BF37E1E84779B2A7</vt:lpwstr>
  </property>
</Properties>
</file>