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LLEWI\Desktop\2017-18 STocker Budgets with PDF\"/>
    </mc:Choice>
  </mc:AlternateContent>
  <bookViews>
    <workbookView xWindow="0" yWindow="0" windowWidth="19200" windowHeight="12225"/>
  </bookViews>
  <sheets>
    <sheet name="Grz Med Wt 2017" sheetId="1" r:id="rId1"/>
  </sheets>
  <externalReferences>
    <externalReference r:id="rId2"/>
    <externalReference r:id="rId3"/>
  </externalReferences>
  <definedNames>
    <definedName name="\AUTOEXEC" localSheetId="0">'Grz Med Wt 2017'!$M$1</definedName>
    <definedName name="\autoexeci">[1]FesEst02!$K$1</definedName>
    <definedName name="\l" localSheetId="0">'Grz Med Wt 2017'!$M$31:$M$32</definedName>
    <definedName name="\p" localSheetId="0">'Grz Med Wt 2017'!$M$3</definedName>
    <definedName name="ANCHOR">#REF!</definedName>
    <definedName name="BTABLE" localSheetId="0">'Grz Med Wt 2017'!$A$18:$G$93</definedName>
    <definedName name="BTABLE1" localSheetId="0">'Grz Med Wt 2017'!$A$18:$H$93</definedName>
    <definedName name="CHEMICAL">#REF!</definedName>
    <definedName name="ETABLE">#REF!</definedName>
    <definedName name="FOOT" localSheetId="0">'Grz Med Wt 2017'!$M$11:$W$15</definedName>
    <definedName name="FOOT1" localSheetId="0">'Grz Med Wt 2017'!$M$16:$V$21</definedName>
    <definedName name="FOOTJC">#REF!</definedName>
    <definedName name="HEAD">#REF!</definedName>
    <definedName name="HELP" localSheetId="0">'Grz Med Wt 2017'!$A$1:$G$17</definedName>
    <definedName name="HERB">#REF!</definedName>
    <definedName name="INFO">#REF!</definedName>
    <definedName name="INSECT">#REF!</definedName>
    <definedName name="INVEST" localSheetId="0">'Grz Med Wt 2017'!$A$97:$L$167</definedName>
    <definedName name="JWFOOT">#REF!</definedName>
    <definedName name="JWFOOT1">#REF!</definedName>
    <definedName name="JWHELP">#REF!</definedName>
    <definedName name="JWMTABLE">#REF!</definedName>
    <definedName name="JWTABLE">#REF!</definedName>
    <definedName name="JWTABLE1">#REF!</definedName>
    <definedName name="JWTRAC">#REF!</definedName>
    <definedName name="MTABLE">#REF!</definedName>
    <definedName name="_xlnm.Print_Area" localSheetId="0">'Grz Med Wt 2017'!$A$18:$I$168</definedName>
    <definedName name="REF">#REF!</definedName>
    <definedName name="rename">[2]FesEstab09!#REF!</definedName>
    <definedName name="STABLE">#REF!</definedName>
    <definedName name="TRAC">#REF!</definedName>
  </definedNames>
  <calcPr calcId="162913" calcMode="autoNoTable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K25" i="1" s="1"/>
  <c r="C24" i="1"/>
  <c r="E32" i="1" s="1"/>
  <c r="K24" i="1"/>
  <c r="C32" i="1"/>
  <c r="E45" i="1" s="1"/>
  <c r="F32" i="1"/>
  <c r="C35" i="1"/>
  <c r="E35" i="1"/>
  <c r="G35" i="1"/>
  <c r="E37" i="1"/>
  <c r="G37" i="1"/>
  <c r="E38" i="1"/>
  <c r="G38" i="1" s="1"/>
  <c r="H38" i="1" s="1"/>
  <c r="E39" i="1"/>
  <c r="G39" i="1" s="1"/>
  <c r="H39" i="1" s="1"/>
  <c r="E40" i="1"/>
  <c r="G40" i="1" s="1"/>
  <c r="E41" i="1"/>
  <c r="G41" i="1" s="1"/>
  <c r="H41" i="1" s="1"/>
  <c r="E42" i="1"/>
  <c r="G42" i="1" s="1"/>
  <c r="H42" i="1" s="1"/>
  <c r="E43" i="1"/>
  <c r="G43" i="1" s="1"/>
  <c r="H43" i="1" s="1"/>
  <c r="K48" i="1"/>
  <c r="E55" i="1"/>
  <c r="G55" i="1" s="1"/>
  <c r="A94" i="1"/>
  <c r="B94" i="1"/>
  <c r="F104" i="1"/>
  <c r="J104" i="1" s="1"/>
  <c r="J111" i="1" s="1"/>
  <c r="N104" i="1"/>
  <c r="F105" i="1"/>
  <c r="L105" i="1" s="1"/>
  <c r="J105" i="1"/>
  <c r="K105" i="1"/>
  <c r="M105" i="1"/>
  <c r="F106" i="1"/>
  <c r="K106" i="1" s="1"/>
  <c r="J106" i="1"/>
  <c r="M106" i="1"/>
  <c r="F107" i="1"/>
  <c r="F108" i="1"/>
  <c r="J108" i="1"/>
  <c r="K108" i="1"/>
  <c r="L108" i="1"/>
  <c r="M108" i="1"/>
  <c r="F109" i="1"/>
  <c r="L109" i="1" s="1"/>
  <c r="J109" i="1"/>
  <c r="K109" i="1"/>
  <c r="M109" i="1"/>
  <c r="A122" i="1"/>
  <c r="F125" i="1"/>
  <c r="D125" i="1" s="1"/>
  <c r="G125" i="1"/>
  <c r="B131" i="1"/>
  <c r="B138" i="1"/>
  <c r="B145" i="1"/>
  <c r="B152" i="1" s="1"/>
  <c r="B159" i="1"/>
  <c r="H55" i="1" l="1"/>
  <c r="K20" i="1"/>
  <c r="A71" i="1"/>
  <c r="G32" i="1"/>
  <c r="H40" i="1"/>
  <c r="A23" i="1"/>
  <c r="K26" i="1"/>
  <c r="E36" i="1" s="1"/>
  <c r="C145" i="1"/>
  <c r="F111" i="1"/>
  <c r="E57" i="1" s="1"/>
  <c r="G57" i="1" s="1"/>
  <c r="H57" i="1" s="1"/>
  <c r="L104" i="1"/>
  <c r="G69" i="1"/>
  <c r="E46" i="1"/>
  <c r="G46" i="1" s="1"/>
  <c r="H46" i="1" s="1"/>
  <c r="H37" i="1"/>
  <c r="H35" i="1"/>
  <c r="E125" i="1"/>
  <c r="L106" i="1"/>
  <c r="K104" i="1"/>
  <c r="K111" i="1" s="1"/>
  <c r="G58" i="1" s="1"/>
  <c r="H58" i="1" s="1"/>
  <c r="M104" i="1"/>
  <c r="M111" i="1" s="1"/>
  <c r="G59" i="1" s="1"/>
  <c r="H59" i="1" s="1"/>
  <c r="H125" i="1"/>
  <c r="L111" i="1" l="1"/>
  <c r="G47" i="1" s="1"/>
  <c r="H47" i="1" s="1"/>
  <c r="E44" i="1"/>
  <c r="G44" i="1" s="1"/>
  <c r="H44" i="1" s="1"/>
  <c r="E56" i="1"/>
  <c r="G56" i="1" s="1"/>
  <c r="G36" i="1"/>
  <c r="C131" i="1"/>
  <c r="C147" i="1"/>
  <c r="C159" i="1"/>
  <c r="C138" i="1"/>
  <c r="C152" i="1"/>
  <c r="C143" i="1"/>
  <c r="G67" i="1"/>
  <c r="G71" i="1" s="1"/>
  <c r="H32" i="1"/>
  <c r="F45" i="1" s="1"/>
  <c r="G45" i="1" s="1"/>
  <c r="H45" i="1" s="1"/>
  <c r="G75" i="1"/>
  <c r="C136" i="1" l="1"/>
  <c r="C150" i="1"/>
  <c r="C129" i="1"/>
  <c r="C157" i="1"/>
  <c r="G143" i="1"/>
  <c r="D143" i="1"/>
  <c r="C161" i="1"/>
  <c r="C140" i="1"/>
  <c r="F147" i="1"/>
  <c r="C154" i="1"/>
  <c r="C133" i="1"/>
  <c r="D147" i="1"/>
  <c r="G147" i="1"/>
  <c r="H56" i="1"/>
  <c r="G61" i="1"/>
  <c r="H61" i="1" s="1"/>
  <c r="E159" i="1"/>
  <c r="E147" i="1"/>
  <c r="F131" i="1"/>
  <c r="G131" i="1"/>
  <c r="D131" i="1"/>
  <c r="H147" i="1"/>
  <c r="F152" i="1"/>
  <c r="G152" i="1"/>
  <c r="D152" i="1"/>
  <c r="F138" i="1"/>
  <c r="G138" i="1"/>
  <c r="D138" i="1"/>
  <c r="E131" i="1"/>
  <c r="E143" i="1"/>
  <c r="H143" i="1"/>
  <c r="D145" i="1"/>
  <c r="F159" i="1"/>
  <c r="D159" i="1"/>
  <c r="G159" i="1"/>
  <c r="H36" i="1"/>
  <c r="E48" i="1"/>
  <c r="G48" i="1" s="1"/>
  <c r="H48" i="1" s="1"/>
  <c r="G145" i="1"/>
  <c r="F145" i="1"/>
  <c r="E152" i="1"/>
  <c r="E138" i="1"/>
  <c r="E145" i="1"/>
  <c r="H131" i="1"/>
  <c r="H138" i="1"/>
  <c r="F133" i="1" l="1"/>
  <c r="D133" i="1"/>
  <c r="G133" i="1"/>
  <c r="H133" i="1"/>
  <c r="E133" i="1"/>
  <c r="F161" i="1"/>
  <c r="G161" i="1"/>
  <c r="D161" i="1"/>
  <c r="E161" i="1"/>
  <c r="H161" i="1"/>
  <c r="F129" i="1"/>
  <c r="D129" i="1"/>
  <c r="G129" i="1"/>
  <c r="E129" i="1"/>
  <c r="H129" i="1"/>
  <c r="G50" i="1"/>
  <c r="G154" i="1"/>
  <c r="F154" i="1"/>
  <c r="D154" i="1"/>
  <c r="H154" i="1"/>
  <c r="E154" i="1"/>
  <c r="F150" i="1"/>
  <c r="D150" i="1"/>
  <c r="G150" i="1"/>
  <c r="E150" i="1"/>
  <c r="H150" i="1"/>
  <c r="H152" i="1"/>
  <c r="F143" i="1"/>
  <c r="H159" i="1"/>
  <c r="G140" i="1"/>
  <c r="D140" i="1"/>
  <c r="F140" i="1"/>
  <c r="H140" i="1"/>
  <c r="E140" i="1"/>
  <c r="F157" i="1"/>
  <c r="D157" i="1"/>
  <c r="G157" i="1"/>
  <c r="H157" i="1"/>
  <c r="E157" i="1"/>
  <c r="F136" i="1"/>
  <c r="D136" i="1"/>
  <c r="G136" i="1"/>
  <c r="H136" i="1"/>
  <c r="E136" i="1"/>
  <c r="H145" i="1"/>
  <c r="G63" i="1" l="1"/>
  <c r="H50" i="1"/>
  <c r="G77" i="1"/>
  <c r="G85" i="1"/>
  <c r="G52" i="1"/>
  <c r="G81" i="1" l="1"/>
  <c r="H52" i="1"/>
  <c r="G79" i="1"/>
  <c r="G87" i="1"/>
  <c r="H63" i="1"/>
  <c r="G73" i="1"/>
  <c r="G65" i="1"/>
  <c r="H65" i="1" l="1"/>
  <c r="G83" i="1"/>
  <c r="K88" i="1"/>
  <c r="K87" i="1" s="1"/>
  <c r="G89" i="1" s="1"/>
  <c r="I39" i="1"/>
  <c r="I38" i="1"/>
  <c r="I41" i="1"/>
  <c r="I43" i="1"/>
  <c r="I42" i="1"/>
  <c r="I40" i="1"/>
  <c r="I57" i="1"/>
  <c r="I55" i="1"/>
  <c r="I46" i="1"/>
  <c r="I58" i="1"/>
  <c r="I35" i="1"/>
  <c r="I59" i="1"/>
  <c r="I37" i="1"/>
  <c r="I47" i="1"/>
  <c r="I44" i="1"/>
  <c r="I45" i="1"/>
  <c r="I48" i="1"/>
  <c r="I56" i="1"/>
  <c r="I36" i="1"/>
  <c r="I61" i="1" l="1"/>
  <c r="I50" i="1"/>
  <c r="I63" i="1"/>
  <c r="G91" i="1"/>
</calcChain>
</file>

<file path=xl/sharedStrings.xml><?xml version="1.0" encoding="utf-8"?>
<sst xmlns="http://schemas.openxmlformats.org/spreadsheetml/2006/main" count="257" uniqueCount="126">
  <si>
    <t xml:space="preserve">                             MAX RUNGE, EXTENSION ECONOMIST</t>
  </si>
  <si>
    <t xml:space="preserve">                             SOREN RODNING, EXTENSION VETERINARIAN</t>
  </si>
  <si>
    <t xml:space="preserve">                             KIM MULLENIX, EXTENSION ANIMAL SCIENTIST</t>
  </si>
  <si>
    <t>REFERENCES: KEN KELLEY, REGIONAL EXTENSION AGENT</t>
  </si>
  <si>
    <t xml:space="preserve">  (1) PRODUCTION COSTS ARE HELD CONSTANT.</t>
  </si>
  <si>
    <t>-------  dollars / head  -------</t>
  </si>
  <si>
    <t xml:space="preserve"> Steers, ($/Cwt.)</t>
  </si>
  <si>
    <t>(Lbs.)</t>
  </si>
  <si>
    <t xml:space="preserve">Steers, ($/Cwt.) </t>
  </si>
  <si>
    <t>For Feeder Cattle,</t>
  </si>
  <si>
    <t xml:space="preserve"> Per Head</t>
  </si>
  <si>
    <t># Stocker Calves,</t>
  </si>
  <si>
    <t xml:space="preserve">Price Received </t>
  </si>
  <si>
    <t xml:space="preserve"> Weight Gain</t>
  </si>
  <si>
    <t xml:space="preserve"> For</t>
  </si>
  <si>
    <t>Total</t>
  </si>
  <si>
    <t>Price Paid</t>
  </si>
  <si>
    <t>AT VARIOUS WEIGHT GAINS AND PURCHASE/SELLING PRICES(1)</t>
  </si>
  <si>
    <t>SENSITIVITY OF NET RETURN PER HEAD ABOVE TOTAL COSTS</t>
  </si>
  <si>
    <t>TOTAL</t>
  </si>
  <si>
    <t>PICKUP</t>
  </si>
  <si>
    <t>MINERAL FEEDER</t>
  </si>
  <si>
    <t>WATER TANK, ETC.</t>
  </si>
  <si>
    <t>FEED BUNK</t>
  </si>
  <si>
    <t>CORRAL</t>
  </si>
  <si>
    <t>FENCING</t>
  </si>
  <si>
    <t/>
  </si>
  <si>
    <t xml:space="preserve">   TION</t>
  </si>
  <si>
    <t xml:space="preserve">  VALUE</t>
  </si>
  <si>
    <t xml:space="preserve"> OF LIFE</t>
  </si>
  <si>
    <t xml:space="preserve"> VALUE(%)</t>
  </si>
  <si>
    <t xml:space="preserve"> CHARGED</t>
  </si>
  <si>
    <t>NUMBER</t>
  </si>
  <si>
    <t>COST</t>
  </si>
  <si>
    <t>INSURANCE</t>
  </si>
  <si>
    <t xml:space="preserve"> REPAIRS</t>
  </si>
  <si>
    <t xml:space="preserve"> DEPRECIA-</t>
  </si>
  <si>
    <t xml:space="preserve"> SALVAGE</t>
  </si>
  <si>
    <t>YEARS</t>
  </si>
  <si>
    <t>PROPORTION</t>
  </si>
  <si>
    <t>ESTIMATED</t>
  </si>
  <si>
    <t>ITEM</t>
  </si>
  <si>
    <t>FACILITIES AND EQUIPMENT</t>
  </si>
  <si>
    <t>THESE ESTIMATES SHOULD BE USED AS GUIDES FOR PLANNING PURPOSES ONLY.</t>
  </si>
  <si>
    <t xml:space="preserve">                              TO COVER TOTAL COSTS ($/CWT)</t>
  </si>
  <si>
    <t>MAXIMUM STOCKER PURCH. PRICE: TO COVER VARIABLE COSTS ($/CWT)</t>
  </si>
  <si>
    <t>BREAKEVEN FEEDER PRICE:       TO COVER VARIABLE COSTS ($/CWT)</t>
  </si>
  <si>
    <t xml:space="preserve">                              ABOVE TOTAL COSTS ($/HD)</t>
  </si>
  <si>
    <t>NET RETURNS PER HEAD SOLD:    ABOVE VARIABLE COSTS ($/HD)</t>
  </si>
  <si>
    <t>COST OF GAIN PER CWT.:        TO COVER VARIABLE COSTS ($/CWT)</t>
  </si>
  <si>
    <t>VALUE OF GAIN PER CWT. ($/CWT)</t>
  </si>
  <si>
    <t>TOTAL PRODUCTION COST PER HEAD ($/HD SOLD)</t>
  </si>
  <si>
    <t>GROSS MARGIN ($/HD SOLD)</t>
  </si>
  <si>
    <t>CWT. OF GAIN/HD. SOLD;</t>
  </si>
  <si>
    <t>COST OF PURCHASED STOCKER CALVES PER HEAD ($/HD SOLD)</t>
  </si>
  <si>
    <t>VALUE OF FEEDER CATTLE PER HEAD ($/HD SOLD)</t>
  </si>
  <si>
    <t>6. NET RETURN ABOVE TOTAL COSTS</t>
  </si>
  <si>
    <t>5. TOTAL COST OF ALL SPECIFIED EXPENSES</t>
  </si>
  <si>
    <t xml:space="preserve">    TOTAL FIXED COSTS</t>
  </si>
  <si>
    <t xml:space="preserve">    DOL.</t>
  </si>
  <si>
    <t xml:space="preserve">    OTHER F.C. ON BLDG. &amp; EQUIP.</t>
  </si>
  <si>
    <t xml:space="preserve">    DEPR. ON BLDG. AND EQUIP.</t>
  </si>
  <si>
    <t xml:space="preserve">    INT. ON BLDG. AND EQUIPMENT</t>
  </si>
  <si>
    <t xml:space="preserve">    ACRE</t>
  </si>
  <si>
    <t xml:space="preserve">    WINTER GRAZING</t>
  </si>
  <si>
    <t xml:space="preserve">    HD.</t>
  </si>
  <si>
    <t xml:space="preserve">    GENERAL OVERHEAD</t>
  </si>
  <si>
    <t>4. FIXED COST</t>
  </si>
  <si>
    <t>3. INCOME ABOVE VARIABLE COST</t>
  </si>
  <si>
    <t xml:space="preserve">    TOTAL VARIABLE COSTS</t>
  </si>
  <si>
    <t xml:space="preserve">    INTEREST ON OP. CAP.</t>
  </si>
  <si>
    <t xml:space="preserve">    EQUIPMENT (REPAIR)</t>
  </si>
  <si>
    <t xml:space="preserve">    BEEF PROMOTION FEE</t>
  </si>
  <si>
    <t xml:space="preserve">    MARKETING EXPENSES</t>
  </si>
  <si>
    <t xml:space="preserve">    LAND RENTAL</t>
  </si>
  <si>
    <t xml:space="preserve">    HOUR</t>
  </si>
  <si>
    <t xml:space="preserve">    LABOR</t>
  </si>
  <si>
    <t xml:space="preserve">    TON</t>
  </si>
  <si>
    <t xml:space="preserve">    SUPPLEMENTAL FEED</t>
  </si>
  <si>
    <t xml:space="preserve">    BACKGROUNDING FEED</t>
  </si>
  <si>
    <t xml:space="preserve">    STARTER/RECEIVING FEED</t>
  </si>
  <si>
    <t xml:space="preserve">    VET &amp; MED</t>
  </si>
  <si>
    <t xml:space="preserve">    HAY</t>
  </si>
  <si>
    <t xml:space="preserve">    CWT.</t>
  </si>
  <si>
    <t xml:space="preserve">    SALT &amp; MIN.</t>
  </si>
  <si>
    <t xml:space="preserve">    STOCKER CALVES</t>
  </si>
  <si>
    <t>2. VARIABLE COST</t>
  </si>
  <si>
    <t xml:space="preserve">    FEEDER CATTLE</t>
  </si>
  <si>
    <t>1. GROSS RECEIPTS</t>
  </si>
  <si>
    <t>SOLD</t>
  </si>
  <si>
    <t>VALUE/COST</t>
  </si>
  <si>
    <t xml:space="preserve"> COST/UNIT</t>
  </si>
  <si>
    <t>% OF</t>
  </si>
  <si>
    <t>$/HEAD</t>
  </si>
  <si>
    <t>PRICE OR</t>
  </si>
  <si>
    <t>QUANTITY</t>
  </si>
  <si>
    <t xml:space="preserve">    UNIT</t>
  </si>
  <si>
    <t>HEAD</t>
  </si>
  <si>
    <t>hd stocked / acre</t>
  </si>
  <si>
    <t>ALABAMA, 2016-2017</t>
  </si>
  <si>
    <t>head/acre</t>
  </si>
  <si>
    <t>pounds per head</t>
  </si>
  <si>
    <t>PER CWT.</t>
  </si>
  <si>
    <t>LBS. ENDING WEIGHT W/ 2 % SHRINK</t>
  </si>
  <si>
    <t xml:space="preserve"> % DEATH LOSS;</t>
  </si>
  <si>
    <t>pounds per acre</t>
  </si>
  <si>
    <t>FEEDER CATTLE BASIS</t>
  </si>
  <si>
    <t>MAY</t>
  </si>
  <si>
    <t>DAYS OF SUPPLEMENTAL FEED REQUIRED;</t>
  </si>
  <si>
    <t>HD. STOCKED/AC;</t>
  </si>
  <si>
    <t>NOTE-- STOCK @ 675#/ ACRE (1.5Hd/Ac * 450lbs/Hd) IF TURN IN IS IN LATE DEC. OR EARLY JAN</t>
  </si>
  <si>
    <t>DAYS OF BACKGROUNDING FEED REQUIRED;</t>
  </si>
  <si>
    <t>LBS.STOCKED/AC;</t>
  </si>
  <si>
    <t>FUTURES CONTRACT PRICE</t>
  </si>
  <si>
    <t>DAYS OF STARTER/RECEIVING FEED REQUIRED; 5LB./DAY</t>
  </si>
  <si>
    <t>LBS. ADG.;</t>
  </si>
  <si>
    <t>[Truckload capacity is 500 Cwt. Or 50,000#.]</t>
  </si>
  <si>
    <t>Cwt.</t>
  </si>
  <si>
    <t>TOTAL DAYS STOCKER PROGRAM;</t>
  </si>
  <si>
    <t>LBS. BEG. WT.;</t>
  </si>
  <si>
    <t>ESTIMATED COSTS AND RETURNS; USING RECOMMENDED MANAGEMENT PRACTICES;</t>
  </si>
  <si>
    <t>HEAD: STOCKER-STEER BUDGET (WINTER GRAZING - MEDIUM WEIGHT CALVES);</t>
  </si>
  <si>
    <t>NOTE: Changes can be made ONLY in the  HIGHLIGHTED cells.</t>
  </si>
  <si>
    <t>STOCKERS ON WINTER ANNUALS BUDGET</t>
  </si>
  <si>
    <t xml:space="preserve"> UTILIZING WINTER ANNUALS.  The worksheet consists of an ENTER-</t>
  </si>
  <si>
    <t xml:space="preserve"> This worksheet reflects the estimated cost/returns of a STOCKERS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</si>
</sst>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_)"/>
    <numFmt numFmtId="165" formatCode="0_)"/>
    <numFmt numFmtId="166" formatCode="#,##0.0000"/>
    <numFmt numFmtId="167" formatCode="&quot;$&quot;#,##0.00"/>
  </numFmts>
  <fonts count="13" x14ac:knownFonts="1"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sz val="10"/>
      <color indexed="12"/>
      <name val="Arial"/>
      <family val="2"/>
    </font>
    <font>
      <b/>
      <sz val="12"/>
      <color theme="1"/>
      <name val="Arial"/>
      <family val="2"/>
    </font>
    <font>
      <b/>
      <sz val="12"/>
      <color indexed="12"/>
      <name val="Arial"/>
      <family val="2"/>
    </font>
    <font>
      <b/>
      <sz val="12"/>
      <color rgb="FF0000FF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2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164" fontId="1" fillId="0" borderId="0"/>
    <xf numFmtId="164" fontId="1" fillId="0" borderId="0"/>
  </cellStyleXfs>
  <cellXfs count="143">
    <xf numFmtId="0" fontId="0" fillId="0" borderId="0" xfId="0"/>
    <xf numFmtId="164" fontId="4" fillId="2" borderId="0" xfId="1" applyFont="1" applyFill="1" applyAlignment="1" applyProtection="1">
      <alignment horizontal="left"/>
      <protection locked="0"/>
    </xf>
    <xf numFmtId="164" fontId="4" fillId="2" borderId="0" xfId="2" applyFont="1" applyFill="1" applyAlignment="1" applyProtection="1">
      <alignment horizontal="left"/>
      <protection locked="0"/>
    </xf>
    <xf numFmtId="165" fontId="3" fillId="2" borderId="0" xfId="1" applyNumberFormat="1" applyFont="1" applyFill="1" applyAlignment="1" applyProtection="1">
      <alignment horizontal="left"/>
    </xf>
    <xf numFmtId="164" fontId="3" fillId="2" borderId="4" xfId="1" quotePrefix="1" applyFont="1" applyFill="1" applyBorder="1" applyProtection="1"/>
    <xf numFmtId="164" fontId="3" fillId="2" borderId="0" xfId="1" quotePrefix="1" applyFont="1" applyFill="1" applyProtection="1"/>
    <xf numFmtId="165" fontId="3" fillId="2" borderId="4" xfId="1" applyNumberFormat="1" applyFont="1" applyFill="1" applyBorder="1" applyAlignment="1" applyProtection="1">
      <alignment horizontal="center"/>
    </xf>
    <xf numFmtId="164" fontId="3" fillId="2" borderId="0" xfId="1" applyFont="1" applyFill="1" applyAlignment="1" applyProtection="1">
      <alignment horizontal="center"/>
    </xf>
    <xf numFmtId="165" fontId="4" fillId="2" borderId="4" xfId="1" applyNumberFormat="1" applyFont="1" applyFill="1" applyBorder="1" applyAlignment="1" applyProtection="1">
      <alignment horizontal="center"/>
      <protection locked="0"/>
    </xf>
    <xf numFmtId="164" fontId="3" fillId="2" borderId="5" xfId="1" quotePrefix="1" applyFont="1" applyFill="1" applyBorder="1" applyProtection="1"/>
    <xf numFmtId="164" fontId="3" fillId="2" borderId="0" xfId="1" quotePrefix="1" applyFont="1" applyFill="1" applyAlignment="1" applyProtection="1">
      <alignment horizontal="left"/>
    </xf>
    <xf numFmtId="164" fontId="3" fillId="2" borderId="6" xfId="1" applyFont="1" applyFill="1" applyBorder="1" applyProtection="1"/>
    <xf numFmtId="164" fontId="3" fillId="2" borderId="0" xfId="1" applyFont="1" applyFill="1" applyBorder="1" applyProtection="1"/>
    <xf numFmtId="164" fontId="3" fillId="2" borderId="2" xfId="1" applyFont="1" applyFill="1" applyBorder="1" applyProtection="1"/>
    <xf numFmtId="165" fontId="3" fillId="2" borderId="0" xfId="1" quotePrefix="1" applyNumberFormat="1" applyFont="1" applyFill="1" applyAlignment="1" applyProtection="1">
      <alignment horizontal="center"/>
    </xf>
    <xf numFmtId="165" fontId="3" fillId="2" borderId="0" xfId="1" applyNumberFormat="1" applyFont="1" applyFill="1" applyAlignment="1" applyProtection="1">
      <alignment horizontal="center"/>
    </xf>
    <xf numFmtId="164" fontId="3" fillId="2" borderId="0" xfId="1" quotePrefix="1" applyFont="1" applyFill="1" applyAlignment="1" applyProtection="1">
      <alignment horizontal="center"/>
    </xf>
    <xf numFmtId="0" fontId="3" fillId="2" borderId="0" xfId="1" applyNumberFormat="1" applyFont="1" applyFill="1" applyAlignment="1" applyProtection="1">
      <alignment horizontal="right"/>
    </xf>
    <xf numFmtId="164" fontId="3" fillId="2" borderId="0" xfId="1" applyFont="1" applyFill="1" applyAlignment="1" applyProtection="1">
      <alignment horizontal="left"/>
    </xf>
    <xf numFmtId="164" fontId="2" fillId="0" borderId="0" xfId="1" applyFont="1" applyProtection="1"/>
    <xf numFmtId="4" fontId="3" fillId="2" borderId="0" xfId="1" applyNumberFormat="1" applyFont="1" applyFill="1" applyProtection="1"/>
    <xf numFmtId="164" fontId="4" fillId="2" borderId="0" xfId="1" applyFont="1" applyFill="1" applyAlignment="1" applyProtection="1">
      <alignment horizontal="fill"/>
      <protection locked="0"/>
    </xf>
    <xf numFmtId="3" fontId="3" fillId="2" borderId="7" xfId="1" applyNumberFormat="1" applyFont="1" applyFill="1" applyBorder="1" applyProtection="1"/>
    <xf numFmtId="165" fontId="5" fillId="0" borderId="0" xfId="1" applyNumberFormat="1" applyFont="1" applyProtection="1">
      <protection locked="0"/>
    </xf>
    <xf numFmtId="3" fontId="3" fillId="2" borderId="0" xfId="1" applyNumberFormat="1" applyFont="1" applyFill="1" applyProtection="1"/>
    <xf numFmtId="164" fontId="3" fillId="2" borderId="0" xfId="1" applyFont="1" applyFill="1" applyAlignment="1" applyProtection="1">
      <alignment horizontal="fill"/>
    </xf>
    <xf numFmtId="164" fontId="3" fillId="2" borderId="0" xfId="1" applyFont="1" applyFill="1" applyAlignment="1" applyProtection="1">
      <alignment horizontal="right"/>
    </xf>
    <xf numFmtId="164" fontId="2" fillId="0" borderId="0" xfId="1" applyFont="1" applyAlignment="1" applyProtection="1">
      <alignment horizontal="left"/>
    </xf>
    <xf numFmtId="164" fontId="3" fillId="2" borderId="2" xfId="1" applyFont="1" applyFill="1" applyBorder="1" applyAlignment="1" applyProtection="1">
      <alignment horizontal="right"/>
    </xf>
    <xf numFmtId="164" fontId="3" fillId="2" borderId="2" xfId="1" applyFont="1" applyFill="1" applyBorder="1" applyAlignment="1" applyProtection="1">
      <alignment horizontal="center"/>
    </xf>
    <xf numFmtId="165" fontId="3" fillId="2" borderId="2" xfId="1" applyNumberFormat="1" applyFont="1" applyFill="1" applyBorder="1" applyAlignment="1" applyProtection="1">
      <alignment horizontal="right"/>
    </xf>
    <xf numFmtId="165" fontId="3" fillId="2" borderId="0" xfId="1" applyNumberFormat="1" applyFont="1" applyFill="1" applyAlignment="1" applyProtection="1">
      <alignment horizontal="right"/>
    </xf>
    <xf numFmtId="164" fontId="4" fillId="2" borderId="0" xfId="1" applyFont="1" applyFill="1" applyBorder="1" applyAlignment="1" applyProtection="1">
      <alignment horizontal="left"/>
      <protection locked="0"/>
    </xf>
    <xf numFmtId="164" fontId="6" fillId="2" borderId="0" xfId="1" applyFont="1" applyFill="1" applyAlignment="1" applyProtection="1">
      <alignment horizontal="left"/>
    </xf>
    <xf numFmtId="0" fontId="7" fillId="2" borderId="0" xfId="1" applyNumberFormat="1" applyFont="1" applyFill="1" applyProtection="1">
      <protection locked="0"/>
    </xf>
    <xf numFmtId="164" fontId="3" fillId="0" borderId="0" xfId="1" applyFont="1" applyAlignment="1" applyProtection="1">
      <alignment horizontal="left"/>
    </xf>
    <xf numFmtId="164" fontId="5" fillId="0" borderId="0" xfId="1" applyFont="1" applyAlignment="1" applyProtection="1">
      <alignment horizontal="left"/>
      <protection locked="0"/>
    </xf>
    <xf numFmtId="164" fontId="3" fillId="0" borderId="0" xfId="1" applyFont="1" applyAlignment="1" applyProtection="1">
      <alignment horizontal="fill"/>
    </xf>
    <xf numFmtId="164" fontId="4" fillId="0" borderId="7" xfId="1" applyNumberFormat="1" applyFont="1" applyBorder="1" applyAlignment="1" applyProtection="1">
      <alignment horizontal="fill"/>
      <protection locked="0"/>
    </xf>
    <xf numFmtId="4" fontId="3" fillId="0" borderId="7" xfId="1" applyNumberFormat="1" applyFont="1" applyBorder="1" applyProtection="1"/>
    <xf numFmtId="164" fontId="3" fillId="0" borderId="7" xfId="1" applyFont="1" applyBorder="1" applyAlignment="1" applyProtection="1">
      <alignment horizontal="left"/>
    </xf>
    <xf numFmtId="164" fontId="4" fillId="0" borderId="0" xfId="1" applyNumberFormat="1" applyFont="1" applyBorder="1" applyAlignment="1" applyProtection="1">
      <alignment horizontal="fill"/>
      <protection locked="0"/>
    </xf>
    <xf numFmtId="4" fontId="3" fillId="0" borderId="0" xfId="1" applyNumberFormat="1" applyFont="1" applyProtection="1"/>
    <xf numFmtId="164" fontId="5" fillId="0" borderId="0" xfId="1" applyFont="1" applyProtection="1">
      <protection locked="0"/>
    </xf>
    <xf numFmtId="164" fontId="4" fillId="0" borderId="0" xfId="1" applyNumberFormat="1" applyFont="1" applyBorder="1" applyAlignment="1" applyProtection="1">
      <alignment horizontal="left"/>
      <protection locked="0"/>
    </xf>
    <xf numFmtId="4" fontId="3" fillId="0" borderId="0" xfId="1" applyNumberFormat="1" applyFont="1" applyAlignment="1" applyProtection="1">
      <alignment horizontal="left"/>
    </xf>
    <xf numFmtId="164" fontId="4" fillId="0" borderId="0" xfId="1" applyFont="1" applyBorder="1" applyAlignment="1" applyProtection="1">
      <alignment horizontal="fill"/>
      <protection locked="0"/>
    </xf>
    <xf numFmtId="164" fontId="3" fillId="0" borderId="0" xfId="1" applyNumberFormat="1" applyFont="1" applyAlignment="1" applyProtection="1">
      <alignment horizontal="left"/>
    </xf>
    <xf numFmtId="164" fontId="3" fillId="0" borderId="7" xfId="1" applyFont="1" applyBorder="1" applyAlignment="1" applyProtection="1">
      <alignment horizontal="fill"/>
    </xf>
    <xf numFmtId="164" fontId="3" fillId="0" borderId="8" xfId="1" applyFont="1" applyBorder="1" applyAlignment="1" applyProtection="1">
      <alignment horizontal="fill"/>
    </xf>
    <xf numFmtId="2" fontId="3" fillId="0" borderId="0" xfId="1" applyNumberFormat="1" applyFont="1" applyBorder="1" applyAlignment="1" applyProtection="1">
      <alignment horizontal="right"/>
      <protection locked="0"/>
    </xf>
    <xf numFmtId="164" fontId="3" fillId="0" borderId="7" xfId="1" quotePrefix="1" applyFont="1" applyBorder="1" applyAlignment="1" applyProtection="1">
      <alignment horizontal="left"/>
    </xf>
    <xf numFmtId="2" fontId="3" fillId="0" borderId="9" xfId="1" applyNumberFormat="1" applyFont="1" applyBorder="1" applyAlignment="1" applyProtection="1">
      <alignment horizontal="right"/>
      <protection locked="0"/>
    </xf>
    <xf numFmtId="4" fontId="3" fillId="0" borderId="9" xfId="1" applyNumberFormat="1" applyFont="1" applyBorder="1" applyProtection="1"/>
    <xf numFmtId="4" fontId="3" fillId="0" borderId="9" xfId="1" applyNumberFormat="1" applyFont="1" applyBorder="1" applyAlignment="1" applyProtection="1">
      <alignment horizontal="left"/>
    </xf>
    <xf numFmtId="164" fontId="3" fillId="0" borderId="9" xfId="1" quotePrefix="1" applyFont="1" applyBorder="1" applyAlignment="1" applyProtection="1">
      <alignment horizontal="left"/>
    </xf>
    <xf numFmtId="4" fontId="3" fillId="0" borderId="0" xfId="1" applyNumberFormat="1" applyFont="1" applyAlignment="1" applyProtection="1">
      <alignment horizontal="right"/>
    </xf>
    <xf numFmtId="2" fontId="3" fillId="0" borderId="10" xfId="1" applyNumberFormat="1" applyFont="1" applyBorder="1" applyAlignment="1" applyProtection="1">
      <alignment horizontal="right"/>
      <protection locked="0"/>
    </xf>
    <xf numFmtId="4" fontId="3" fillId="0" borderId="10" xfId="1" applyNumberFormat="1" applyFont="1" applyBorder="1" applyProtection="1"/>
    <xf numFmtId="166" fontId="4" fillId="0" borderId="0" xfId="1" applyNumberFormat="1" applyFont="1" applyProtection="1">
      <protection locked="0"/>
    </xf>
    <xf numFmtId="4" fontId="4" fillId="0" borderId="0" xfId="1" applyNumberFormat="1" applyFont="1" applyProtection="1">
      <protection locked="0"/>
    </xf>
    <xf numFmtId="164" fontId="3" fillId="0" borderId="0" xfId="1" quotePrefix="1" applyFont="1" applyAlignment="1" applyProtection="1">
      <alignment horizontal="left"/>
    </xf>
    <xf numFmtId="4" fontId="3" fillId="0" borderId="0" xfId="1" applyNumberFormat="1" applyFont="1" applyFill="1" applyProtection="1">
      <protection locked="0"/>
    </xf>
    <xf numFmtId="164" fontId="3" fillId="0" borderId="0" xfId="2" applyFont="1" applyAlignment="1" applyProtection="1">
      <alignment horizontal="left"/>
    </xf>
    <xf numFmtId="164" fontId="3" fillId="0" borderId="0" xfId="3" applyFont="1" applyAlignment="1" applyProtection="1">
      <alignment horizontal="left"/>
    </xf>
    <xf numFmtId="4" fontId="3" fillId="0" borderId="0" xfId="1" applyNumberFormat="1" applyFont="1" applyProtection="1">
      <protection locked="0"/>
    </xf>
    <xf numFmtId="164" fontId="4" fillId="0" borderId="0" xfId="1" applyFont="1" applyAlignment="1" applyProtection="1">
      <alignment horizontal="right"/>
      <protection locked="0"/>
    </xf>
    <xf numFmtId="164" fontId="3" fillId="0" borderId="0" xfId="1" applyFont="1" applyAlignment="1" applyProtection="1"/>
    <xf numFmtId="2" fontId="3" fillId="0" borderId="0" xfId="1" applyNumberFormat="1" applyFont="1" applyProtection="1"/>
    <xf numFmtId="164" fontId="3" fillId="0" borderId="2" xfId="1" applyFont="1" applyBorder="1" applyAlignment="1" applyProtection="1">
      <alignment horizontal="center"/>
      <protection locked="0"/>
    </xf>
    <xf numFmtId="164" fontId="3" fillId="0" borderId="2" xfId="1" applyFont="1" applyBorder="1" applyAlignment="1" applyProtection="1">
      <alignment horizontal="center"/>
    </xf>
    <xf numFmtId="164" fontId="3" fillId="0" borderId="2" xfId="1" applyNumberFormat="1" applyFont="1" applyBorder="1" applyAlignment="1" applyProtection="1">
      <alignment horizontal="right"/>
    </xf>
    <xf numFmtId="164" fontId="3" fillId="0" borderId="0" xfId="1" quotePrefix="1" applyFont="1" applyAlignment="1" applyProtection="1">
      <alignment horizontal="center"/>
      <protection locked="0"/>
    </xf>
    <xf numFmtId="164" fontId="3" fillId="0" borderId="0" xfId="1" applyFont="1" applyAlignment="1" applyProtection="1">
      <alignment horizontal="center"/>
    </xf>
    <xf numFmtId="164" fontId="3" fillId="0" borderId="0" xfId="1" applyNumberFormat="1" applyFont="1" applyAlignment="1" applyProtection="1">
      <alignment horizontal="right"/>
    </xf>
    <xf numFmtId="2" fontId="4" fillId="0" borderId="0" xfId="1" applyNumberFormat="1" applyFont="1" applyAlignment="1" applyProtection="1">
      <alignment horizontal="right"/>
      <protection locked="0"/>
    </xf>
    <xf numFmtId="164" fontId="7" fillId="0" borderId="2" xfId="1" applyFont="1" applyBorder="1" applyAlignment="1" applyProtection="1">
      <alignment horizontal="left"/>
      <protection locked="0"/>
    </xf>
    <xf numFmtId="164" fontId="3" fillId="0" borderId="2" xfId="1" applyFont="1" applyBorder="1" applyAlignment="1" applyProtection="1">
      <alignment horizontal="left"/>
    </xf>
    <xf numFmtId="0" fontId="9" fillId="0" borderId="2" xfId="1" applyNumberFormat="1" applyFont="1" applyBorder="1" applyAlignment="1" applyProtection="1">
      <alignment horizontal="right"/>
    </xf>
    <xf numFmtId="2" fontId="7" fillId="0" borderId="2" xfId="1" applyNumberFormat="1" applyFont="1" applyBorder="1" applyAlignment="1" applyProtection="1">
      <alignment horizontal="right"/>
      <protection locked="0"/>
    </xf>
    <xf numFmtId="0" fontId="7" fillId="0" borderId="0" xfId="1" applyNumberFormat="1" applyFont="1" applyAlignment="1" applyProtection="1">
      <alignment horizontal="right"/>
      <protection locked="0"/>
    </xf>
    <xf numFmtId="2" fontId="7" fillId="0" borderId="0" xfId="1" applyNumberFormat="1" applyFont="1" applyAlignment="1" applyProtection="1">
      <alignment horizontal="right"/>
      <protection locked="0"/>
    </xf>
    <xf numFmtId="1" fontId="7" fillId="0" borderId="0" xfId="1" applyNumberFormat="1" applyFont="1" applyAlignment="1" applyProtection="1">
      <alignment horizontal="right"/>
      <protection locked="0"/>
    </xf>
    <xf numFmtId="164" fontId="10" fillId="0" borderId="0" xfId="1" applyFont="1" applyAlignment="1" applyProtection="1">
      <alignment horizontal="left"/>
    </xf>
    <xf numFmtId="165" fontId="11" fillId="0" borderId="0" xfId="1" applyNumberFormat="1" applyFont="1" applyProtection="1">
      <protection locked="0"/>
    </xf>
    <xf numFmtId="164" fontId="9" fillId="0" borderId="0" xfId="1" applyFont="1" applyAlignment="1" applyProtection="1">
      <alignment horizontal="left"/>
    </xf>
    <xf numFmtId="0" fontId="7" fillId="0" borderId="0" xfId="1" applyNumberFormat="1" applyFont="1" applyProtection="1">
      <protection locked="0"/>
    </xf>
    <xf numFmtId="164" fontId="4" fillId="0" borderId="0" xfId="1" applyFont="1" applyAlignment="1" applyProtection="1">
      <alignment horizontal="left"/>
      <protection locked="0"/>
    </xf>
    <xf numFmtId="164" fontId="2" fillId="0" borderId="0" xfId="1" applyFont="1" applyAlignment="1" applyProtection="1">
      <alignment horizontal="right"/>
    </xf>
    <xf numFmtId="164" fontId="12" fillId="0" borderId="0" xfId="1" applyFont="1" applyAlignment="1" applyProtection="1">
      <alignment horizontal="left"/>
    </xf>
    <xf numFmtId="164" fontId="4" fillId="0" borderId="0" xfId="1" applyNumberFormat="1" applyFont="1" applyAlignment="1" applyProtection="1">
      <alignment horizontal="left"/>
      <protection locked="0"/>
    </xf>
    <xf numFmtId="164" fontId="2" fillId="0" borderId="0" xfId="1" applyFont="1" applyAlignment="1" applyProtection="1">
      <alignment horizontal="fill"/>
    </xf>
    <xf numFmtId="164" fontId="3" fillId="2" borderId="0" xfId="1" applyFont="1" applyFill="1" applyAlignment="1" applyProtection="1">
      <alignment horizontal="left"/>
      <protection locked="0"/>
    </xf>
    <xf numFmtId="3" fontId="3" fillId="2" borderId="0" xfId="1" applyNumberFormat="1" applyFont="1" applyFill="1" applyProtection="1">
      <protection locked="0"/>
    </xf>
    <xf numFmtId="164" fontId="3" fillId="2" borderId="0" xfId="1" applyFont="1" applyFill="1" applyProtection="1">
      <protection locked="0"/>
    </xf>
    <xf numFmtId="4" fontId="3" fillId="2" borderId="0" xfId="1" applyNumberFormat="1" applyFont="1" applyFill="1" applyProtection="1">
      <protection locked="0"/>
    </xf>
    <xf numFmtId="164" fontId="3" fillId="2" borderId="7" xfId="1" applyFont="1" applyFill="1" applyBorder="1" applyAlignment="1" applyProtection="1">
      <alignment horizontal="left"/>
      <protection locked="0"/>
    </xf>
    <xf numFmtId="3" fontId="3" fillId="2" borderId="7" xfId="1" applyNumberFormat="1" applyFont="1" applyFill="1" applyBorder="1" applyProtection="1">
      <protection locked="0"/>
    </xf>
    <xf numFmtId="164" fontId="3" fillId="2" borderId="7" xfId="1" applyFont="1" applyFill="1" applyBorder="1" applyProtection="1">
      <protection locked="0"/>
    </xf>
    <xf numFmtId="4" fontId="3" fillId="2" borderId="7" xfId="1" applyNumberFormat="1" applyFont="1" applyFill="1" applyBorder="1" applyProtection="1">
      <protection locked="0"/>
    </xf>
    <xf numFmtId="0" fontId="2" fillId="0" borderId="0" xfId="0" applyFont="1" applyProtection="1"/>
    <xf numFmtId="164" fontId="3" fillId="0" borderId="0" xfId="1" applyFont="1" applyProtection="1"/>
    <xf numFmtId="164" fontId="9" fillId="0" borderId="0" xfId="1" applyFont="1" applyProtection="1"/>
    <xf numFmtId="0" fontId="10" fillId="0" borderId="0" xfId="0" applyFont="1" applyProtection="1"/>
    <xf numFmtId="164" fontId="10" fillId="0" borderId="0" xfId="1" applyFont="1" applyProtection="1"/>
    <xf numFmtId="165" fontId="2" fillId="0" borderId="0" xfId="1" applyNumberFormat="1" applyFont="1" applyProtection="1"/>
    <xf numFmtId="164" fontId="2" fillId="0" borderId="0" xfId="2" applyFont="1" applyProtection="1"/>
    <xf numFmtId="164" fontId="3" fillId="0" borderId="0" xfId="1" applyFont="1" applyAlignment="1" applyProtection="1">
      <alignment horizontal="right"/>
    </xf>
    <xf numFmtId="0" fontId="3" fillId="0" borderId="0" xfId="0" quotePrefix="1" applyFont="1" applyProtection="1"/>
    <xf numFmtId="164" fontId="2" fillId="3" borderId="0" xfId="1" applyFont="1" applyFill="1" applyProtection="1"/>
    <xf numFmtId="2" fontId="9" fillId="0" borderId="0" xfId="1" applyNumberFormat="1" applyFont="1" applyProtection="1"/>
    <xf numFmtId="0" fontId="3" fillId="0" borderId="0" xfId="0" applyFont="1" applyProtection="1"/>
    <xf numFmtId="164" fontId="3" fillId="0" borderId="2" xfId="1" applyFont="1" applyBorder="1" applyProtection="1"/>
    <xf numFmtId="0" fontId="3" fillId="0" borderId="2" xfId="0" applyFont="1" applyBorder="1" applyProtection="1"/>
    <xf numFmtId="0" fontId="2" fillId="0" borderId="11" xfId="0" applyFont="1" applyBorder="1" applyProtection="1"/>
    <xf numFmtId="0" fontId="2" fillId="0" borderId="2" xfId="0" applyFont="1" applyBorder="1" applyProtection="1"/>
    <xf numFmtId="0" fontId="3" fillId="0" borderId="1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10" fontId="3" fillId="0" borderId="0" xfId="0" applyNumberFormat="1" applyFont="1" applyProtection="1"/>
    <xf numFmtId="2" fontId="3" fillId="0" borderId="0" xfId="1" applyNumberFormat="1" applyFont="1" applyAlignment="1" applyProtection="1"/>
    <xf numFmtId="10" fontId="3" fillId="0" borderId="10" xfId="0" applyNumberFormat="1" applyFont="1" applyBorder="1" applyProtection="1"/>
    <xf numFmtId="164" fontId="3" fillId="0" borderId="9" xfId="1" applyFont="1" applyBorder="1" applyProtection="1"/>
    <xf numFmtId="10" fontId="3" fillId="0" borderId="9" xfId="0" applyNumberFormat="1" applyFont="1" applyBorder="1" applyProtection="1"/>
    <xf numFmtId="164" fontId="3" fillId="0" borderId="7" xfId="1" applyFont="1" applyBorder="1" applyProtection="1"/>
    <xf numFmtId="10" fontId="3" fillId="0" borderId="7" xfId="0" applyNumberFormat="1" applyFont="1" applyBorder="1" applyProtection="1"/>
    <xf numFmtId="10" fontId="3" fillId="0" borderId="7" xfId="1" applyNumberFormat="1" applyFont="1" applyBorder="1" applyProtection="1"/>
    <xf numFmtId="164" fontId="2" fillId="0" borderId="7" xfId="1" applyFont="1" applyBorder="1" applyProtection="1"/>
    <xf numFmtId="164" fontId="3" fillId="0" borderId="0" xfId="1" applyFont="1" applyBorder="1" applyProtection="1"/>
    <xf numFmtId="164" fontId="3" fillId="2" borderId="0" xfId="1" applyFont="1" applyFill="1" applyProtection="1"/>
    <xf numFmtId="10" fontId="3" fillId="2" borderId="0" xfId="0" applyNumberFormat="1" applyFont="1" applyFill="1" applyProtection="1"/>
    <xf numFmtId="164" fontId="2" fillId="0" borderId="0" xfId="1" applyFont="1" applyBorder="1" applyProtection="1"/>
    <xf numFmtId="164" fontId="3" fillId="2" borderId="4" xfId="1" applyFont="1" applyFill="1" applyBorder="1" applyProtection="1"/>
    <xf numFmtId="10" fontId="3" fillId="2" borderId="0" xfId="0" applyNumberFormat="1" applyFont="1" applyFill="1" applyBorder="1" applyProtection="1"/>
    <xf numFmtId="164" fontId="3" fillId="2" borderId="4" xfId="1" applyFont="1" applyFill="1" applyBorder="1" applyAlignment="1" applyProtection="1">
      <alignment horizontal="center"/>
    </xf>
    <xf numFmtId="164" fontId="3" fillId="2" borderId="3" xfId="1" applyFont="1" applyFill="1" applyBorder="1" applyProtection="1"/>
    <xf numFmtId="164" fontId="3" fillId="2" borderId="1" xfId="1" applyFont="1" applyFill="1" applyBorder="1" applyProtection="1"/>
    <xf numFmtId="164" fontId="2" fillId="2" borderId="0" xfId="1" applyFont="1" applyFill="1" applyProtection="1"/>
    <xf numFmtId="9" fontId="3" fillId="0" borderId="0" xfId="0" applyNumberFormat="1" applyFont="1" applyProtection="1"/>
    <xf numFmtId="9" fontId="2" fillId="0" borderId="0" xfId="0" applyNumberFormat="1" applyFont="1" applyProtection="1"/>
    <xf numFmtId="1" fontId="7" fillId="0" borderId="0" xfId="1" applyNumberFormat="1" applyFont="1" applyProtection="1">
      <protection locked="0"/>
    </xf>
    <xf numFmtId="164" fontId="8" fillId="0" borderId="0" xfId="1" applyFont="1" applyProtection="1">
      <protection locked="0"/>
    </xf>
    <xf numFmtId="167" fontId="8" fillId="0" borderId="0" xfId="1" applyNumberFormat="1" applyFont="1" applyProtection="1">
      <protection locked="0"/>
    </xf>
    <xf numFmtId="167" fontId="8" fillId="0" borderId="2" xfId="1" applyNumberFormat="1" applyFont="1" applyBorder="1" applyProtection="1">
      <protection locked="0"/>
    </xf>
  </cellXfs>
  <cellStyles count="4">
    <cellStyle name="Normal" xfId="0" builtinId="0"/>
    <cellStyle name="Normal_FLSTKGZL2000-2001" xfId="1"/>
    <cellStyle name="Normal_FLSTKGZMFESCUE2000blackbelt111300" xfId="2"/>
    <cellStyle name="Normal_FLSTKLIT2000-200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1</xdr:row>
      <xdr:rowOff>51236</xdr:rowOff>
    </xdr:from>
    <xdr:ext cx="6062255" cy="2234763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213161"/>
          <a:ext cx="6062255" cy="223476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g.auburn.edu/Documents%20and%20Settings/User/My%20Documents/Davis,%20MA/Buds2002/FalForage02/fal%20forage%202002-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revajw/Desktop/Fall%20Forage%20Budget%202009-2010%20%2007%2029%2009%20%20%20V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Est02"/>
      <sheetName val="FesGrz02"/>
      <sheetName val="StkPilFes02"/>
      <sheetName val="FesHay02"/>
      <sheetName val="OverSdPP02"/>
      <sheetName val="WAPG02"/>
      <sheetName val="WHET02"/>
      <sheetName val="WHTSIL02"/>
      <sheetName val="Data Request"/>
      <sheetName val="Sheet2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Estab09"/>
      <sheetName val="FesGrz09"/>
      <sheetName val="StkPilFes09"/>
      <sheetName val="FesHay09"/>
      <sheetName val="OverSdPP09"/>
      <sheetName val="WAPG09"/>
      <sheetName val="WHET09"/>
      <sheetName val="ForageMach09  PRT"/>
      <sheetName val="Sheet4"/>
      <sheetName val="Data Request 2009"/>
      <sheetName val="Data Request 2008"/>
      <sheetName val="WHTSIL07"/>
      <sheetName val="Data Request 2007"/>
      <sheetName val="Data Request 2006"/>
      <sheetName val="Data Request 2005"/>
      <sheetName val="Data Request 2004"/>
      <sheetName val="Sheet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autoPageBreaks="0"/>
  </sheetPr>
  <dimension ref="A1:IV3677"/>
  <sheetViews>
    <sheetView showGridLines="0" tabSelected="1" topLeftCell="A79" zoomScale="75" zoomScaleNormal="75" workbookViewId="0">
      <selection activeCell="F56" sqref="F56"/>
    </sheetView>
  </sheetViews>
  <sheetFormatPr defaultColWidth="11.7109375" defaultRowHeight="12.75" x14ac:dyDescent="0.2"/>
  <cols>
    <col min="1" max="1" width="10.85546875" style="19" customWidth="1"/>
    <col min="2" max="2" width="19.28515625" style="19" customWidth="1"/>
    <col min="3" max="3" width="17.28515625" style="19" customWidth="1"/>
    <col min="4" max="4" width="29" style="19" customWidth="1"/>
    <col min="5" max="5" width="18.140625" style="19" customWidth="1"/>
    <col min="6" max="6" width="14.85546875" style="19" customWidth="1"/>
    <col min="7" max="7" width="12.42578125" style="19" customWidth="1"/>
    <col min="8" max="8" width="18" style="19" customWidth="1"/>
    <col min="9" max="9" width="14.7109375" style="100" customWidth="1"/>
    <col min="10" max="10" width="14.28515625" style="19" customWidth="1"/>
    <col min="11" max="11" width="11.7109375" style="19" customWidth="1"/>
    <col min="12" max="12" width="10.7109375" style="19" customWidth="1"/>
    <col min="13" max="13" width="8.28515625" style="19" customWidth="1"/>
    <col min="14" max="14" width="8.7109375" style="19" customWidth="1"/>
    <col min="15" max="15" width="7.5703125" style="19" customWidth="1"/>
    <col min="16" max="20" width="9.85546875" style="19" customWidth="1"/>
    <col min="21" max="21" width="12.140625" style="19" customWidth="1"/>
    <col min="22" max="22" width="8.7109375" style="19" customWidth="1"/>
    <col min="23" max="26" width="11.7109375" style="19" customWidth="1"/>
    <col min="27" max="27" width="12.140625" style="19" customWidth="1"/>
    <col min="28" max="16384" width="11.7109375" style="19"/>
  </cols>
  <sheetData>
    <row r="1" spans="1:13" x14ac:dyDescent="0.2">
      <c r="A1" s="88"/>
      <c r="B1" s="91"/>
      <c r="L1" s="27"/>
      <c r="M1" s="27"/>
    </row>
    <row r="2" spans="1:13" x14ac:dyDescent="0.2">
      <c r="A2" s="88"/>
    </row>
    <row r="3" spans="1:13" x14ac:dyDescent="0.2">
      <c r="A3" s="88"/>
      <c r="B3" s="91"/>
      <c r="L3" s="27"/>
      <c r="M3" s="27"/>
    </row>
    <row r="4" spans="1:13" ht="15" x14ac:dyDescent="0.2">
      <c r="A4" s="88"/>
      <c r="B4" s="87"/>
      <c r="C4" s="101"/>
      <c r="D4" s="101"/>
      <c r="E4" s="101"/>
      <c r="F4" s="101"/>
      <c r="G4" s="101"/>
      <c r="L4" s="27" t="s">
        <v>125</v>
      </c>
      <c r="M4" s="27"/>
    </row>
    <row r="5" spans="1:13" ht="15" x14ac:dyDescent="0.2">
      <c r="A5" s="88"/>
      <c r="B5" s="87"/>
      <c r="C5" s="101"/>
      <c r="D5" s="101"/>
      <c r="E5" s="101"/>
      <c r="F5" s="101"/>
      <c r="G5" s="101"/>
      <c r="L5" s="27" t="s">
        <v>124</v>
      </c>
      <c r="M5" s="27"/>
    </row>
    <row r="6" spans="1:13" ht="15" x14ac:dyDescent="0.2">
      <c r="A6" s="88"/>
      <c r="B6" s="87"/>
      <c r="C6" s="101"/>
      <c r="D6" s="101"/>
      <c r="E6" s="101"/>
      <c r="F6" s="101"/>
      <c r="G6" s="101"/>
      <c r="M6" s="27"/>
    </row>
    <row r="7" spans="1:13" ht="15" x14ac:dyDescent="0.2">
      <c r="A7" s="88"/>
      <c r="B7" s="87"/>
      <c r="C7" s="101"/>
      <c r="D7" s="101"/>
      <c r="E7" s="101"/>
      <c r="F7" s="101"/>
      <c r="G7" s="101"/>
    </row>
    <row r="8" spans="1:13" ht="15" x14ac:dyDescent="0.2">
      <c r="A8" s="88"/>
      <c r="B8" s="87"/>
      <c r="C8" s="101"/>
      <c r="D8" s="101"/>
      <c r="E8" s="101"/>
      <c r="F8" s="101"/>
      <c r="G8" s="101"/>
      <c r="M8" s="27"/>
    </row>
    <row r="9" spans="1:13" ht="15" x14ac:dyDescent="0.2">
      <c r="A9" s="88"/>
      <c r="B9" s="87"/>
      <c r="C9" s="101"/>
      <c r="D9" s="101"/>
      <c r="E9" s="101"/>
      <c r="F9" s="101"/>
      <c r="G9" s="101"/>
    </row>
    <row r="10" spans="1:13" ht="15" x14ac:dyDescent="0.2">
      <c r="A10" s="88"/>
      <c r="B10" s="87"/>
      <c r="C10" s="101"/>
      <c r="D10" s="101"/>
      <c r="E10" s="101"/>
      <c r="F10" s="101"/>
      <c r="G10" s="101"/>
      <c r="M10" s="27"/>
    </row>
    <row r="11" spans="1:13" ht="15" x14ac:dyDescent="0.2">
      <c r="A11" s="88"/>
      <c r="B11" s="87"/>
      <c r="C11" s="101"/>
      <c r="D11" s="101"/>
      <c r="E11" s="101"/>
      <c r="F11" s="90"/>
      <c r="G11" s="101"/>
    </row>
    <row r="12" spans="1:13" ht="15" x14ac:dyDescent="0.2">
      <c r="A12" s="88"/>
      <c r="C12" s="101"/>
      <c r="D12" s="101"/>
      <c r="E12" s="101"/>
      <c r="F12" s="101"/>
      <c r="G12" s="101"/>
      <c r="M12" s="27"/>
    </row>
    <row r="13" spans="1:13" ht="15" x14ac:dyDescent="0.2">
      <c r="A13" s="88"/>
      <c r="B13" s="87"/>
      <c r="C13" s="101"/>
      <c r="D13" s="101"/>
      <c r="E13" s="101"/>
      <c r="F13" s="101"/>
      <c r="G13" s="101"/>
      <c r="M13" s="27"/>
    </row>
    <row r="14" spans="1:13" ht="33.75" x14ac:dyDescent="0.5">
      <c r="A14" s="88"/>
      <c r="B14" s="89" t="s">
        <v>123</v>
      </c>
      <c r="C14" s="101"/>
      <c r="D14" s="101"/>
      <c r="E14" s="101"/>
      <c r="F14" s="101"/>
      <c r="G14" s="101"/>
      <c r="M14" s="27"/>
    </row>
    <row r="15" spans="1:13" ht="15" x14ac:dyDescent="0.2">
      <c r="A15" s="88"/>
      <c r="B15" s="87"/>
      <c r="C15" s="101"/>
      <c r="D15" s="101"/>
      <c r="E15" s="101"/>
      <c r="F15" s="101"/>
      <c r="G15" s="101"/>
    </row>
    <row r="16" spans="1:13" x14ac:dyDescent="0.2">
      <c r="A16" s="88"/>
      <c r="B16" s="27"/>
    </row>
    <row r="17" spans="1:18" ht="15" x14ac:dyDescent="0.2">
      <c r="A17" s="88"/>
      <c r="B17" s="87" t="s">
        <v>122</v>
      </c>
      <c r="M17" s="27"/>
    </row>
    <row r="18" spans="1:18" s="104" customFormat="1" ht="15.75" x14ac:dyDescent="0.25">
      <c r="A18" s="86">
        <v>60</v>
      </c>
      <c r="B18" s="85" t="s">
        <v>121</v>
      </c>
      <c r="C18" s="102"/>
      <c r="D18" s="102"/>
      <c r="E18" s="102"/>
      <c r="F18" s="102"/>
      <c r="G18" s="102"/>
      <c r="H18" s="102"/>
      <c r="I18" s="103"/>
      <c r="J18" s="84"/>
      <c r="M18" s="83"/>
    </row>
    <row r="19" spans="1:18" ht="15.75" x14ac:dyDescent="0.25">
      <c r="A19" s="102"/>
      <c r="B19" s="35" t="s">
        <v>120</v>
      </c>
      <c r="C19" s="101"/>
      <c r="D19" s="101"/>
      <c r="E19" s="101"/>
      <c r="F19" s="101"/>
      <c r="G19" s="101"/>
      <c r="H19" s="101"/>
      <c r="M19" s="27"/>
    </row>
    <row r="20" spans="1:18" ht="15.75" x14ac:dyDescent="0.25">
      <c r="A20" s="82">
        <v>450</v>
      </c>
      <c r="B20" s="35" t="s">
        <v>119</v>
      </c>
      <c r="C20" s="80">
        <v>200</v>
      </c>
      <c r="D20" s="35" t="s">
        <v>118</v>
      </c>
      <c r="E20" s="101"/>
      <c r="F20" s="101"/>
      <c r="G20" s="101"/>
      <c r="H20" s="101"/>
      <c r="K20" s="105">
        <f>E32*C32</f>
        <v>526.28</v>
      </c>
      <c r="L20" s="106" t="s">
        <v>117</v>
      </c>
      <c r="M20" s="19" t="s">
        <v>116</v>
      </c>
    </row>
    <row r="21" spans="1:18" ht="15.75" x14ac:dyDescent="0.25">
      <c r="A21" s="81">
        <v>2.2999999999999998</v>
      </c>
      <c r="B21" s="35" t="s">
        <v>115</v>
      </c>
      <c r="C21" s="140">
        <v>14</v>
      </c>
      <c r="D21" s="101" t="s">
        <v>114</v>
      </c>
      <c r="E21" s="101"/>
      <c r="F21" s="101"/>
      <c r="G21" s="107" t="s">
        <v>107</v>
      </c>
      <c r="H21" s="101" t="s">
        <v>113</v>
      </c>
      <c r="M21" s="27"/>
    </row>
    <row r="22" spans="1:18" ht="15.75" x14ac:dyDescent="0.25">
      <c r="A22" s="139">
        <v>675</v>
      </c>
      <c r="B22" s="35" t="s">
        <v>112</v>
      </c>
      <c r="C22" s="80">
        <v>45</v>
      </c>
      <c r="D22" s="101" t="s">
        <v>111</v>
      </c>
      <c r="E22" s="101"/>
      <c r="F22" s="101"/>
      <c r="G22" s="107"/>
      <c r="H22" s="141">
        <v>143</v>
      </c>
      <c r="I22" s="108" t="s">
        <v>102</v>
      </c>
      <c r="K22" s="109" t="s">
        <v>110</v>
      </c>
      <c r="L22" s="109"/>
      <c r="M22" s="109"/>
      <c r="N22" s="109"/>
      <c r="O22" s="109"/>
      <c r="P22" s="109"/>
      <c r="Q22" s="109"/>
      <c r="R22" s="109"/>
    </row>
    <row r="23" spans="1:18" ht="15.75" x14ac:dyDescent="0.25">
      <c r="A23" s="110">
        <f>K25</f>
        <v>1.5</v>
      </c>
      <c r="B23" s="35" t="s">
        <v>109</v>
      </c>
      <c r="C23" s="80">
        <v>30</v>
      </c>
      <c r="D23" s="35" t="s">
        <v>108</v>
      </c>
      <c r="E23" s="101"/>
      <c r="F23" s="101"/>
      <c r="G23" s="107" t="s">
        <v>107</v>
      </c>
      <c r="H23" s="101" t="s">
        <v>106</v>
      </c>
      <c r="I23" s="111"/>
      <c r="K23" s="19">
        <f>A22</f>
        <v>675</v>
      </c>
      <c r="L23" s="19" t="s">
        <v>105</v>
      </c>
    </row>
    <row r="24" spans="1:18" ht="15.75" x14ac:dyDescent="0.25">
      <c r="A24" s="79">
        <v>1.5</v>
      </c>
      <c r="B24" s="77" t="s">
        <v>104</v>
      </c>
      <c r="C24" s="78">
        <f>TRUNC(0.5+(A20+(C20*A21))*0.98)</f>
        <v>892</v>
      </c>
      <c r="D24" s="77" t="s">
        <v>103</v>
      </c>
      <c r="E24" s="112"/>
      <c r="F24" s="112"/>
      <c r="G24" s="112"/>
      <c r="H24" s="142">
        <v>-12</v>
      </c>
      <c r="I24" s="113" t="s">
        <v>102</v>
      </c>
      <c r="K24" s="19">
        <f>A20</f>
        <v>450</v>
      </c>
      <c r="L24" s="19" t="s">
        <v>101</v>
      </c>
    </row>
    <row r="25" spans="1:18" ht="15" x14ac:dyDescent="0.2">
      <c r="A25" s="37"/>
      <c r="B25" s="101"/>
      <c r="C25" s="101"/>
      <c r="D25" s="101"/>
      <c r="E25" s="101"/>
      <c r="F25" s="101"/>
      <c r="G25" s="101"/>
      <c r="H25" s="101"/>
      <c r="I25" s="114"/>
      <c r="J25" s="36" t="s">
        <v>26</v>
      </c>
      <c r="K25" s="19">
        <f>K23/K24</f>
        <v>1.5</v>
      </c>
      <c r="L25" s="19" t="s">
        <v>100</v>
      </c>
    </row>
    <row r="26" spans="1:18" ht="15.75" x14ac:dyDescent="0.25">
      <c r="A26" s="76" t="s">
        <v>99</v>
      </c>
      <c r="B26" s="112"/>
      <c r="C26" s="112"/>
      <c r="D26" s="112"/>
      <c r="E26" s="112"/>
      <c r="F26" s="112"/>
      <c r="G26" s="112"/>
      <c r="H26" s="112"/>
      <c r="I26" s="115"/>
      <c r="J26" s="36" t="s">
        <v>26</v>
      </c>
      <c r="K26" s="75">
        <f>K25</f>
        <v>1.5</v>
      </c>
      <c r="L26" s="19" t="s">
        <v>98</v>
      </c>
      <c r="M26" s="36"/>
    </row>
    <row r="27" spans="1:18" ht="15" x14ac:dyDescent="0.2">
      <c r="A27" s="101"/>
      <c r="B27" s="101"/>
      <c r="C27" s="74" t="s">
        <v>97</v>
      </c>
      <c r="D27" s="35" t="s">
        <v>96</v>
      </c>
      <c r="E27" s="74" t="s">
        <v>95</v>
      </c>
      <c r="F27" s="74" t="s">
        <v>94</v>
      </c>
      <c r="G27" s="73" t="s">
        <v>19</v>
      </c>
      <c r="H27" s="72" t="s">
        <v>93</v>
      </c>
      <c r="I27" s="116" t="s">
        <v>92</v>
      </c>
      <c r="J27" s="36" t="s">
        <v>26</v>
      </c>
      <c r="M27" s="36"/>
    </row>
    <row r="28" spans="1:18" ht="15" x14ac:dyDescent="0.2">
      <c r="A28" s="112"/>
      <c r="B28" s="70" t="s">
        <v>41</v>
      </c>
      <c r="C28" s="71"/>
      <c r="D28" s="112"/>
      <c r="E28" s="112"/>
      <c r="F28" s="71" t="s">
        <v>91</v>
      </c>
      <c r="G28" s="70" t="s">
        <v>90</v>
      </c>
      <c r="H28" s="69" t="s">
        <v>89</v>
      </c>
      <c r="I28" s="117" t="s">
        <v>19</v>
      </c>
      <c r="J28" s="36" t="s">
        <v>26</v>
      </c>
    </row>
    <row r="29" spans="1:18" ht="15" x14ac:dyDescent="0.2">
      <c r="A29" s="37"/>
      <c r="B29" s="101"/>
      <c r="C29" s="101"/>
      <c r="D29" s="101"/>
      <c r="E29" s="101"/>
      <c r="F29" s="101"/>
      <c r="G29" s="101"/>
      <c r="H29" s="101"/>
      <c r="J29" s="36" t="s">
        <v>26</v>
      </c>
    </row>
    <row r="30" spans="1:18" ht="15" x14ac:dyDescent="0.2">
      <c r="A30" s="101"/>
      <c r="B30" s="101"/>
      <c r="C30" s="101"/>
      <c r="D30" s="101"/>
      <c r="E30" s="101"/>
      <c r="F30" s="101"/>
      <c r="G30" s="101"/>
      <c r="H30" s="101"/>
      <c r="J30" s="36" t="s">
        <v>26</v>
      </c>
    </row>
    <row r="31" spans="1:18" ht="15" x14ac:dyDescent="0.2">
      <c r="A31" s="61" t="s">
        <v>88</v>
      </c>
      <c r="B31" s="101"/>
      <c r="C31" s="101"/>
      <c r="D31" s="101"/>
      <c r="G31" s="101"/>
      <c r="H31" s="101"/>
      <c r="J31" s="36" t="s">
        <v>26</v>
      </c>
      <c r="L31" s="27"/>
      <c r="M31" s="27"/>
    </row>
    <row r="32" spans="1:18" ht="15" x14ac:dyDescent="0.2">
      <c r="A32" s="35" t="s">
        <v>87</v>
      </c>
      <c r="B32" s="101"/>
      <c r="C32" s="42">
        <f>TRUNC(0.5+(A18*(1-(A24/100))))</f>
        <v>59</v>
      </c>
      <c r="D32" s="35" t="s">
        <v>83</v>
      </c>
      <c r="E32" s="68">
        <f>C24/100</f>
        <v>8.92</v>
      </c>
      <c r="F32" s="60">
        <f>H22+H24</f>
        <v>131</v>
      </c>
      <c r="G32" s="42">
        <f>E32*F32*C32</f>
        <v>68942.679999999993</v>
      </c>
      <c r="H32" s="50">
        <f>G32/$C$32</f>
        <v>1168.52</v>
      </c>
      <c r="I32" s="118">
        <v>1</v>
      </c>
      <c r="J32" s="36" t="s">
        <v>26</v>
      </c>
      <c r="M32" s="27"/>
    </row>
    <row r="33" spans="1:13" ht="15" x14ac:dyDescent="0.2">
      <c r="A33" s="101"/>
      <c r="B33" s="101"/>
      <c r="C33" s="101"/>
      <c r="D33" s="35"/>
      <c r="E33" s="45" t="s">
        <v>26</v>
      </c>
      <c r="F33" s="45" t="s">
        <v>26</v>
      </c>
      <c r="G33" s="45" t="s">
        <v>26</v>
      </c>
      <c r="H33" s="50"/>
      <c r="I33" s="118"/>
      <c r="J33" s="36" t="s">
        <v>26</v>
      </c>
    </row>
    <row r="34" spans="1:13" ht="15" x14ac:dyDescent="0.2">
      <c r="A34" s="61" t="s">
        <v>86</v>
      </c>
      <c r="B34" s="101"/>
      <c r="C34" s="101"/>
      <c r="D34" s="35"/>
      <c r="E34" s="45" t="s">
        <v>26</v>
      </c>
      <c r="F34" s="45" t="s">
        <v>26</v>
      </c>
      <c r="G34" s="45" t="s">
        <v>26</v>
      </c>
      <c r="H34" s="50"/>
      <c r="I34" s="118"/>
      <c r="J34" s="36" t="s">
        <v>26</v>
      </c>
    </row>
    <row r="35" spans="1:13" ht="15" x14ac:dyDescent="0.2">
      <c r="A35" s="35" t="s">
        <v>85</v>
      </c>
      <c r="B35" s="101"/>
      <c r="C35" s="119">
        <f>A18</f>
        <v>60</v>
      </c>
      <c r="D35" s="35" t="s">
        <v>83</v>
      </c>
      <c r="E35" s="42">
        <f>A20/100</f>
        <v>4.5</v>
      </c>
      <c r="F35" s="60">
        <v>161</v>
      </c>
      <c r="G35" s="42">
        <f>C35*F35*E35</f>
        <v>43470</v>
      </c>
      <c r="H35" s="50">
        <f t="shared" ref="H35:H48" si="0">G35/$C$32</f>
        <v>736.77966101694915</v>
      </c>
      <c r="I35" s="118">
        <f t="shared" ref="I35:I48" si="1">H35/$H$63</f>
        <v>0.68740737142088548</v>
      </c>
      <c r="J35" s="36" t="s">
        <v>26</v>
      </c>
    </row>
    <row r="36" spans="1:13" ht="15" x14ac:dyDescent="0.2">
      <c r="A36" s="35" t="s">
        <v>64</v>
      </c>
      <c r="B36" s="101"/>
      <c r="C36" s="101"/>
      <c r="D36" s="35" t="s">
        <v>63</v>
      </c>
      <c r="E36" s="42">
        <f>TRUNC(0.5+(A18/K26))</f>
        <v>40</v>
      </c>
      <c r="F36" s="60">
        <v>143</v>
      </c>
      <c r="G36" s="42">
        <f t="shared" ref="G36:G46" si="2">F36*E36</f>
        <v>5720</v>
      </c>
      <c r="H36" s="50">
        <f t="shared" si="0"/>
        <v>96.949152542372886</v>
      </c>
      <c r="I36" s="118">
        <f t="shared" si="1"/>
        <v>9.0452499759085925E-2</v>
      </c>
      <c r="J36" s="36" t="s">
        <v>26</v>
      </c>
      <c r="M36" s="27"/>
    </row>
    <row r="37" spans="1:13" ht="15" x14ac:dyDescent="0.2">
      <c r="A37" s="35" t="s">
        <v>84</v>
      </c>
      <c r="B37" s="101"/>
      <c r="C37" s="101"/>
      <c r="D37" s="35" t="s">
        <v>83</v>
      </c>
      <c r="E37" s="42">
        <f>3*C20*A18/16/100</f>
        <v>22.5</v>
      </c>
      <c r="F37" s="60">
        <v>30</v>
      </c>
      <c r="G37" s="42">
        <f t="shared" si="2"/>
        <v>675</v>
      </c>
      <c r="H37" s="50">
        <f t="shared" si="0"/>
        <v>11.440677966101696</v>
      </c>
      <c r="I37" s="118">
        <f t="shared" si="1"/>
        <v>1.067402750653549E-2</v>
      </c>
      <c r="J37" s="36" t="s">
        <v>26</v>
      </c>
    </row>
    <row r="38" spans="1:13" ht="15" x14ac:dyDescent="0.2">
      <c r="A38" s="35" t="s">
        <v>82</v>
      </c>
      <c r="B38" s="101"/>
      <c r="C38" s="101"/>
      <c r="D38" s="35" t="s">
        <v>77</v>
      </c>
      <c r="E38" s="42">
        <f>IF(A20&lt;450,(C23*A18*8)/2000,(C23*A18*10)/2000)</f>
        <v>9</v>
      </c>
      <c r="F38" s="60">
        <v>100</v>
      </c>
      <c r="G38" s="42">
        <f t="shared" si="2"/>
        <v>900</v>
      </c>
      <c r="H38" s="50">
        <f t="shared" si="0"/>
        <v>15.254237288135593</v>
      </c>
      <c r="I38" s="118">
        <f t="shared" si="1"/>
        <v>1.4232036675380652E-2</v>
      </c>
      <c r="J38" s="36" t="s">
        <v>26</v>
      </c>
    </row>
    <row r="39" spans="1:13" ht="15" x14ac:dyDescent="0.2">
      <c r="A39" s="35" t="s">
        <v>81</v>
      </c>
      <c r="B39" s="101"/>
      <c r="C39" s="101"/>
      <c r="D39" s="35" t="s">
        <v>65</v>
      </c>
      <c r="E39" s="42">
        <f>A18</f>
        <v>60</v>
      </c>
      <c r="F39" s="60">
        <v>24.05</v>
      </c>
      <c r="G39" s="42">
        <f t="shared" si="2"/>
        <v>1443</v>
      </c>
      <c r="H39" s="50">
        <f t="shared" si="0"/>
        <v>24.457627118644069</v>
      </c>
      <c r="I39" s="118">
        <f t="shared" si="1"/>
        <v>2.2818698802860311E-2</v>
      </c>
      <c r="J39" s="36" t="s">
        <v>26</v>
      </c>
    </row>
    <row r="40" spans="1:13" ht="15" x14ac:dyDescent="0.2">
      <c r="A40" s="35" t="s">
        <v>80</v>
      </c>
      <c r="B40" s="101"/>
      <c r="C40" s="101"/>
      <c r="D40" s="35" t="s">
        <v>77</v>
      </c>
      <c r="E40" s="20">
        <f>(5*C21*A18)/2000</f>
        <v>2.1</v>
      </c>
      <c r="F40" s="60">
        <v>250</v>
      </c>
      <c r="G40" s="42">
        <f t="shared" si="2"/>
        <v>525</v>
      </c>
      <c r="H40" s="50">
        <f t="shared" si="0"/>
        <v>8.898305084745763</v>
      </c>
      <c r="I40" s="118">
        <f t="shared" si="1"/>
        <v>8.3020213939720474E-3</v>
      </c>
      <c r="J40" s="36" t="s">
        <v>26</v>
      </c>
    </row>
    <row r="41" spans="1:13" ht="15" x14ac:dyDescent="0.2">
      <c r="A41" s="35" t="s">
        <v>79</v>
      </c>
      <c r="B41" s="101"/>
      <c r="C41" s="101"/>
      <c r="D41" s="67" t="s">
        <v>77</v>
      </c>
      <c r="E41" s="42">
        <f>(5*C22*A18)/2000</f>
        <v>6.75</v>
      </c>
      <c r="F41" s="60">
        <v>175</v>
      </c>
      <c r="G41" s="42">
        <f t="shared" si="2"/>
        <v>1181.25</v>
      </c>
      <c r="H41" s="50">
        <f t="shared" si="0"/>
        <v>20.021186440677965</v>
      </c>
      <c r="I41" s="118">
        <f t="shared" si="1"/>
        <v>1.8679548136437105E-2</v>
      </c>
      <c r="J41" s="36"/>
    </row>
    <row r="42" spans="1:13" ht="15" x14ac:dyDescent="0.2">
      <c r="A42" s="35" t="s">
        <v>78</v>
      </c>
      <c r="B42" s="101"/>
      <c r="C42" s="101"/>
      <c r="D42" s="67" t="s">
        <v>77</v>
      </c>
      <c r="E42" s="42">
        <f>IF(A20&lt;450,(C23*4*A18)/2000,(C23*5*A18)/2000)</f>
        <v>4.5</v>
      </c>
      <c r="F42" s="60">
        <v>175</v>
      </c>
      <c r="G42" s="42">
        <f t="shared" si="2"/>
        <v>787.5</v>
      </c>
      <c r="H42" s="50">
        <f t="shared" si="0"/>
        <v>13.347457627118644</v>
      </c>
      <c r="I42" s="118">
        <f t="shared" si="1"/>
        <v>1.245303209095807E-2</v>
      </c>
      <c r="J42" s="36" t="s">
        <v>26</v>
      </c>
    </row>
    <row r="43" spans="1:13" ht="15" x14ac:dyDescent="0.2">
      <c r="A43" s="35" t="s">
        <v>76</v>
      </c>
      <c r="B43" s="101"/>
      <c r="C43" s="66" t="s">
        <v>26</v>
      </c>
      <c r="D43" s="67" t="s">
        <v>75</v>
      </c>
      <c r="E43" s="65">
        <f>4*A18</f>
        <v>240</v>
      </c>
      <c r="F43" s="60">
        <v>12.5</v>
      </c>
      <c r="G43" s="42">
        <f t="shared" si="2"/>
        <v>3000</v>
      </c>
      <c r="H43" s="50">
        <f t="shared" si="0"/>
        <v>50.847457627118644</v>
      </c>
      <c r="I43" s="118">
        <f t="shared" si="1"/>
        <v>4.744012225126884E-2</v>
      </c>
      <c r="J43" s="36" t="s">
        <v>26</v>
      </c>
    </row>
    <row r="44" spans="1:13" ht="15" x14ac:dyDescent="0.2">
      <c r="A44" s="35" t="s">
        <v>74</v>
      </c>
      <c r="B44" s="101"/>
      <c r="C44" s="66" t="s">
        <v>26</v>
      </c>
      <c r="D44" s="35" t="s">
        <v>63</v>
      </c>
      <c r="E44" s="65">
        <f>E36</f>
        <v>40</v>
      </c>
      <c r="F44" s="60">
        <v>22</v>
      </c>
      <c r="G44" s="42">
        <f t="shared" si="2"/>
        <v>880</v>
      </c>
      <c r="H44" s="50">
        <f t="shared" si="0"/>
        <v>14.915254237288135</v>
      </c>
      <c r="I44" s="118">
        <f t="shared" si="1"/>
        <v>1.3915769193705525E-2</v>
      </c>
      <c r="J44" s="36" t="s">
        <v>26</v>
      </c>
    </row>
    <row r="45" spans="1:13" ht="15" x14ac:dyDescent="0.2">
      <c r="A45" s="64" t="s">
        <v>73</v>
      </c>
      <c r="B45" s="101"/>
      <c r="C45" s="101"/>
      <c r="D45" s="35" t="s">
        <v>65</v>
      </c>
      <c r="E45" s="42">
        <f>C32</f>
        <v>59</v>
      </c>
      <c r="F45" s="60">
        <f>0.02*H32</f>
        <v>23.3704</v>
      </c>
      <c r="G45" s="42">
        <f t="shared" si="2"/>
        <v>1378.8535999999999</v>
      </c>
      <c r="H45" s="50">
        <f t="shared" si="0"/>
        <v>23.3704</v>
      </c>
      <c r="I45" s="118">
        <f t="shared" si="1"/>
        <v>2.1804327783534048E-2</v>
      </c>
      <c r="J45" s="36" t="s">
        <v>26</v>
      </c>
    </row>
    <row r="46" spans="1:13" ht="15" x14ac:dyDescent="0.2">
      <c r="A46" s="63" t="s">
        <v>72</v>
      </c>
      <c r="B46" s="101"/>
      <c r="C46" s="101"/>
      <c r="D46" s="35" t="s">
        <v>65</v>
      </c>
      <c r="E46" s="42">
        <f>+C32</f>
        <v>59</v>
      </c>
      <c r="F46" s="60">
        <v>2</v>
      </c>
      <c r="G46" s="42">
        <f t="shared" si="2"/>
        <v>118</v>
      </c>
      <c r="H46" s="50">
        <f t="shared" si="0"/>
        <v>2</v>
      </c>
      <c r="I46" s="118">
        <f t="shared" si="1"/>
        <v>1.865978141883241E-3</v>
      </c>
      <c r="J46" s="36" t="s">
        <v>26</v>
      </c>
    </row>
    <row r="47" spans="1:13" ht="15" x14ac:dyDescent="0.2">
      <c r="A47" s="35" t="s">
        <v>71</v>
      </c>
      <c r="B47" s="101"/>
      <c r="C47" s="101"/>
      <c r="D47" s="35" t="s">
        <v>59</v>
      </c>
      <c r="E47" s="45" t="s">
        <v>26</v>
      </c>
      <c r="F47" s="65"/>
      <c r="G47" s="42">
        <f>L111</f>
        <v>127.15214285714286</v>
      </c>
      <c r="H47" s="50">
        <f t="shared" si="0"/>
        <v>2.1551210653753028</v>
      </c>
      <c r="I47" s="118">
        <f t="shared" si="1"/>
        <v>2.0107044005512192E-3</v>
      </c>
      <c r="J47" s="36" t="s">
        <v>26</v>
      </c>
    </row>
    <row r="48" spans="1:13" ht="15.75" thickBot="1" x14ac:dyDescent="0.25">
      <c r="A48" s="35" t="s">
        <v>70</v>
      </c>
      <c r="B48" s="101"/>
      <c r="C48" s="101"/>
      <c r="D48" s="35" t="s">
        <v>59</v>
      </c>
      <c r="E48" s="62">
        <f>((G35+G40+G41)*$C$20/365)+(G36*($C$20+30)/365)+(G39*($C$20*0.67/365))+((G37+G38+G42+G43+G44+G46+G47)*($C$20*0.5)/365)</f>
        <v>30665.690998043054</v>
      </c>
      <c r="F48" s="59">
        <v>5.5E-2</v>
      </c>
      <c r="G48" s="58">
        <f>F48*E48</f>
        <v>1686.6130048923681</v>
      </c>
      <c r="H48" s="57">
        <f t="shared" si="0"/>
        <v>28.586661099870646</v>
      </c>
      <c r="I48" s="120">
        <f t="shared" si="1"/>
        <v>2.6671042380891276E-2</v>
      </c>
      <c r="J48" s="36" t="s">
        <v>26</v>
      </c>
      <c r="K48" s="23">
        <f>G35*8/12*F48</f>
        <v>1593.9</v>
      </c>
    </row>
    <row r="49" spans="1:10" ht="15" x14ac:dyDescent="0.2">
      <c r="A49" s="101"/>
      <c r="B49" s="101"/>
      <c r="C49" s="101"/>
      <c r="D49" s="101"/>
      <c r="E49" s="45" t="s">
        <v>26</v>
      </c>
      <c r="F49" s="45" t="s">
        <v>26</v>
      </c>
      <c r="G49" s="56"/>
      <c r="H49" s="50"/>
      <c r="I49" s="118"/>
      <c r="J49" s="36" t="s">
        <v>26</v>
      </c>
    </row>
    <row r="50" spans="1:10" ht="15" x14ac:dyDescent="0.2">
      <c r="A50" s="35" t="s">
        <v>69</v>
      </c>
      <c r="B50" s="101"/>
      <c r="C50" s="101"/>
      <c r="D50" s="101"/>
      <c r="E50" s="45" t="s">
        <v>26</v>
      </c>
      <c r="F50" s="45" t="s">
        <v>26</v>
      </c>
      <c r="G50" s="42">
        <f>SUM(G35:G48)</f>
        <v>61892.368747749511</v>
      </c>
      <c r="H50" s="50">
        <f>G50/$C$32</f>
        <v>1049.0231991143985</v>
      </c>
      <c r="I50" s="118">
        <f>SUM(I35:I48)</f>
        <v>0.97872717993794911</v>
      </c>
      <c r="J50" s="36" t="s">
        <v>26</v>
      </c>
    </row>
    <row r="51" spans="1:10" ht="15" x14ac:dyDescent="0.2">
      <c r="A51" s="101"/>
      <c r="B51" s="101"/>
      <c r="C51" s="101"/>
      <c r="D51" s="101"/>
      <c r="E51" s="45" t="s">
        <v>26</v>
      </c>
      <c r="F51" s="45" t="s">
        <v>26</v>
      </c>
      <c r="G51" s="45" t="s">
        <v>26</v>
      </c>
      <c r="H51" s="50"/>
      <c r="I51" s="118"/>
      <c r="J51" s="36" t="s">
        <v>26</v>
      </c>
    </row>
    <row r="52" spans="1:10" ht="15" x14ac:dyDescent="0.2">
      <c r="A52" s="55" t="s">
        <v>68</v>
      </c>
      <c r="B52" s="121"/>
      <c r="C52" s="121"/>
      <c r="D52" s="121"/>
      <c r="E52" s="54" t="s">
        <v>26</v>
      </c>
      <c r="F52" s="54" t="s">
        <v>26</v>
      </c>
      <c r="G52" s="53">
        <f>G32-G50</f>
        <v>7050.3112522504816</v>
      </c>
      <c r="H52" s="52">
        <f>G52/$C$32</f>
        <v>119.49680088560139</v>
      </c>
      <c r="I52" s="122"/>
      <c r="J52" s="36" t="s">
        <v>26</v>
      </c>
    </row>
    <row r="53" spans="1:10" ht="15" x14ac:dyDescent="0.2">
      <c r="A53" s="101"/>
      <c r="B53" s="101"/>
      <c r="C53" s="101"/>
      <c r="D53" s="101"/>
      <c r="E53" s="45" t="s">
        <v>26</v>
      </c>
      <c r="F53" s="42"/>
      <c r="G53" s="45" t="s">
        <v>26</v>
      </c>
      <c r="H53" s="50"/>
      <c r="I53" s="118"/>
      <c r="J53" s="36" t="s">
        <v>26</v>
      </c>
    </row>
    <row r="54" spans="1:10" ht="15" x14ac:dyDescent="0.2">
      <c r="A54" s="61" t="s">
        <v>67</v>
      </c>
      <c r="B54" s="101"/>
      <c r="C54" s="101"/>
      <c r="D54" s="101"/>
      <c r="E54" s="45" t="s">
        <v>26</v>
      </c>
      <c r="F54" s="42"/>
      <c r="G54" s="45" t="s">
        <v>26</v>
      </c>
      <c r="H54" s="50"/>
      <c r="I54" s="118"/>
      <c r="J54" s="36" t="s">
        <v>26</v>
      </c>
    </row>
    <row r="55" spans="1:10" ht="15" x14ac:dyDescent="0.2">
      <c r="A55" s="35" t="s">
        <v>66</v>
      </c>
      <c r="B55" s="101"/>
      <c r="C55" s="101"/>
      <c r="D55" s="35" t="s">
        <v>65</v>
      </c>
      <c r="E55" s="42">
        <f>A18</f>
        <v>60</v>
      </c>
      <c r="F55" s="60">
        <v>2.5</v>
      </c>
      <c r="G55" s="42">
        <f>F55*E55</f>
        <v>150</v>
      </c>
      <c r="H55" s="50">
        <f>G55/$C$32</f>
        <v>2.5423728813559321</v>
      </c>
      <c r="I55" s="118">
        <f>H55/$H$63</f>
        <v>2.3720061125634419E-3</v>
      </c>
      <c r="J55" s="36" t="s">
        <v>26</v>
      </c>
    </row>
    <row r="56" spans="1:10" ht="15" x14ac:dyDescent="0.2">
      <c r="A56" s="35" t="s">
        <v>64</v>
      </c>
      <c r="B56" s="101"/>
      <c r="C56" s="101"/>
      <c r="D56" s="35" t="s">
        <v>63</v>
      </c>
      <c r="E56" s="42">
        <f>E36</f>
        <v>40</v>
      </c>
      <c r="F56" s="60">
        <v>8.31</v>
      </c>
      <c r="G56" s="42">
        <f>F56*E56</f>
        <v>332.40000000000003</v>
      </c>
      <c r="H56" s="50">
        <f>G56/$C$32</f>
        <v>5.6338983050847462</v>
      </c>
      <c r="I56" s="118">
        <f>H56/$H$63</f>
        <v>5.2563655454405875E-3</v>
      </c>
      <c r="J56" s="36" t="s">
        <v>26</v>
      </c>
    </row>
    <row r="57" spans="1:10" ht="15" x14ac:dyDescent="0.2">
      <c r="A57" s="35" t="s">
        <v>62</v>
      </c>
      <c r="B57" s="101"/>
      <c r="C57" s="101"/>
      <c r="D57" s="35" t="s">
        <v>59</v>
      </c>
      <c r="E57" s="42">
        <f>(F111+J111)/2</f>
        <v>3778.375</v>
      </c>
      <c r="F57" s="59">
        <v>6.5000000000000002E-2</v>
      </c>
      <c r="G57" s="42">
        <f>F57*E57</f>
        <v>245.59437500000001</v>
      </c>
      <c r="H57" s="50">
        <f>G57/$C$32</f>
        <v>4.1626165254237293</v>
      </c>
      <c r="I57" s="118">
        <f>H57/$H$63</f>
        <v>3.8836757247413217E-3</v>
      </c>
      <c r="J57" s="36" t="s">
        <v>26</v>
      </c>
    </row>
    <row r="58" spans="1:10" ht="15" x14ac:dyDescent="0.2">
      <c r="A58" s="35" t="s">
        <v>61</v>
      </c>
      <c r="B58" s="101"/>
      <c r="C58" s="101"/>
      <c r="D58" s="35" t="s">
        <v>59</v>
      </c>
      <c r="E58" s="45" t="s">
        <v>26</v>
      </c>
      <c r="F58" s="45" t="s">
        <v>26</v>
      </c>
      <c r="G58" s="42">
        <f>K111</f>
        <v>567.90357142857147</v>
      </c>
      <c r="H58" s="50">
        <f>G58/$C$32</f>
        <v>9.6254842615012119</v>
      </c>
      <c r="I58" s="118">
        <f>H58/$H$63</f>
        <v>8.9804716185012054E-3</v>
      </c>
      <c r="J58" s="36" t="s">
        <v>26</v>
      </c>
    </row>
    <row r="59" spans="1:10" ht="15.75" thickBot="1" x14ac:dyDescent="0.25">
      <c r="A59" s="35" t="s">
        <v>60</v>
      </c>
      <c r="B59" s="101"/>
      <c r="C59" s="101"/>
      <c r="D59" s="35" t="s">
        <v>59</v>
      </c>
      <c r="E59" s="45" t="s">
        <v>26</v>
      </c>
      <c r="F59" s="45" t="s">
        <v>26</v>
      </c>
      <c r="G59" s="58">
        <f>M111</f>
        <v>49.344374999999999</v>
      </c>
      <c r="H59" s="57">
        <f>G59/$C$32</f>
        <v>0.83634533898305086</v>
      </c>
      <c r="I59" s="120">
        <f>H59/$H$63</f>
        <v>7.8030106080415127E-4</v>
      </c>
      <c r="J59" s="36" t="s">
        <v>26</v>
      </c>
    </row>
    <row r="60" spans="1:10" ht="15" x14ac:dyDescent="0.2">
      <c r="A60" s="101"/>
      <c r="B60" s="101"/>
      <c r="C60" s="101"/>
      <c r="D60" s="101"/>
      <c r="E60" s="45" t="s">
        <v>26</v>
      </c>
      <c r="F60" s="45" t="s">
        <v>26</v>
      </c>
      <c r="G60" s="56"/>
      <c r="H60" s="50"/>
      <c r="I60" s="118"/>
      <c r="J60" s="36" t="s">
        <v>26</v>
      </c>
    </row>
    <row r="61" spans="1:10" ht="15" x14ac:dyDescent="0.2">
      <c r="A61" s="35" t="s">
        <v>58</v>
      </c>
      <c r="B61" s="101"/>
      <c r="C61" s="101"/>
      <c r="D61" s="101"/>
      <c r="E61" s="45" t="s">
        <v>26</v>
      </c>
      <c r="F61" s="45" t="s">
        <v>26</v>
      </c>
      <c r="G61" s="42">
        <f>SUM(G55:G59)</f>
        <v>1345.2423214285714</v>
      </c>
      <c r="H61" s="50">
        <f>G61/$C$32</f>
        <v>22.800717312348667</v>
      </c>
      <c r="I61" s="118">
        <f>SUM(I55:I59)</f>
        <v>2.127282006205071E-2</v>
      </c>
      <c r="J61" s="36" t="s">
        <v>26</v>
      </c>
    </row>
    <row r="62" spans="1:10" ht="15" x14ac:dyDescent="0.2">
      <c r="A62" s="101"/>
      <c r="B62" s="101"/>
      <c r="C62" s="101"/>
      <c r="D62" s="101"/>
      <c r="E62" s="45"/>
      <c r="F62" s="45" t="s">
        <v>26</v>
      </c>
      <c r="G62" s="45" t="s">
        <v>26</v>
      </c>
      <c r="H62" s="50"/>
      <c r="I62" s="118"/>
      <c r="J62" s="36" t="s">
        <v>26</v>
      </c>
    </row>
    <row r="63" spans="1:10" ht="15" x14ac:dyDescent="0.2">
      <c r="A63" s="55" t="s">
        <v>57</v>
      </c>
      <c r="B63" s="121"/>
      <c r="C63" s="121"/>
      <c r="D63" s="121"/>
      <c r="E63" s="53"/>
      <c r="F63" s="54" t="s">
        <v>26</v>
      </c>
      <c r="G63" s="53">
        <f>G50+G61</f>
        <v>63237.611069178085</v>
      </c>
      <c r="H63" s="52">
        <f>G63/$C$32</f>
        <v>1071.8239164267472</v>
      </c>
      <c r="I63" s="122">
        <f>SUM(I35:I48,I55:I59)</f>
        <v>1</v>
      </c>
      <c r="J63" s="36" t="s">
        <v>26</v>
      </c>
    </row>
    <row r="64" spans="1:10" ht="15" x14ac:dyDescent="0.2">
      <c r="A64" s="101"/>
      <c r="B64" s="101"/>
      <c r="C64" s="101"/>
      <c r="D64" s="101"/>
      <c r="E64" s="45" t="s">
        <v>26</v>
      </c>
      <c r="F64" s="45" t="s">
        <v>26</v>
      </c>
      <c r="G64" s="45" t="s">
        <v>26</v>
      </c>
      <c r="H64" s="50"/>
      <c r="I64" s="118"/>
      <c r="J64" s="36" t="s">
        <v>26</v>
      </c>
    </row>
    <row r="65" spans="1:256" ht="15.75" thickBot="1" x14ac:dyDescent="0.25">
      <c r="A65" s="51" t="s">
        <v>56</v>
      </c>
      <c r="B65" s="123"/>
      <c r="C65" s="123"/>
      <c r="D65" s="123"/>
      <c r="E65" s="39"/>
      <c r="F65" s="39"/>
      <c r="G65" s="39">
        <f>G32-G63</f>
        <v>5705.068930821908</v>
      </c>
      <c r="H65" s="50">
        <f>G65/$C$32</f>
        <v>96.696083573252679</v>
      </c>
      <c r="I65" s="124"/>
      <c r="J65" s="36" t="s">
        <v>26</v>
      </c>
    </row>
    <row r="66" spans="1:256" s="126" customFormat="1" ht="16.5" thickTop="1" thickBot="1" x14ac:dyDescent="0.25">
      <c r="A66" s="48"/>
      <c r="B66" s="48"/>
      <c r="C66" s="48"/>
      <c r="D66" s="48"/>
      <c r="E66" s="48"/>
      <c r="F66" s="48"/>
      <c r="G66" s="48"/>
      <c r="H66" s="49"/>
      <c r="I66" s="125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48"/>
      <c r="DH66" s="48"/>
      <c r="DI66" s="48"/>
      <c r="DJ66" s="48"/>
      <c r="DK66" s="48"/>
      <c r="DL66" s="48"/>
      <c r="DM66" s="48"/>
      <c r="DN66" s="48"/>
      <c r="DO66" s="48"/>
      <c r="DP66" s="48"/>
      <c r="DQ66" s="48"/>
      <c r="DR66" s="48"/>
      <c r="DS66" s="48"/>
      <c r="DT66" s="48"/>
      <c r="DU66" s="48"/>
      <c r="DV66" s="48"/>
      <c r="DW66" s="48"/>
      <c r="DX66" s="48"/>
      <c r="DY66" s="48"/>
      <c r="DZ66" s="48"/>
      <c r="EA66" s="48"/>
      <c r="EB66" s="48"/>
      <c r="EC66" s="48"/>
      <c r="ED66" s="48"/>
      <c r="EE66" s="48"/>
      <c r="EF66" s="48"/>
      <c r="EG66" s="48"/>
      <c r="EH66" s="48"/>
      <c r="EI66" s="48"/>
      <c r="EJ66" s="48"/>
      <c r="EK66" s="48"/>
      <c r="EL66" s="48"/>
      <c r="EM66" s="48"/>
      <c r="EN66" s="48"/>
      <c r="EO66" s="48"/>
      <c r="EP66" s="48"/>
      <c r="EQ66" s="48"/>
      <c r="ER66" s="48"/>
      <c r="ES66" s="48"/>
      <c r="ET66" s="48"/>
      <c r="EU66" s="48"/>
      <c r="EV66" s="48"/>
      <c r="EW66" s="48"/>
      <c r="EX66" s="48"/>
      <c r="EY66" s="48"/>
      <c r="EZ66" s="48"/>
      <c r="FA66" s="48"/>
      <c r="FB66" s="48"/>
      <c r="FC66" s="48"/>
      <c r="FD66" s="48"/>
      <c r="FE66" s="48"/>
      <c r="FF66" s="48"/>
      <c r="FG66" s="48"/>
      <c r="FH66" s="48"/>
      <c r="FI66" s="48"/>
      <c r="FJ66" s="48"/>
      <c r="FK66" s="48"/>
      <c r="FL66" s="48"/>
      <c r="FM66" s="48"/>
      <c r="FN66" s="48"/>
      <c r="FO66" s="48"/>
      <c r="FP66" s="48"/>
      <c r="FQ66" s="48"/>
      <c r="FR66" s="48"/>
      <c r="FS66" s="48"/>
      <c r="FT66" s="48"/>
      <c r="FU66" s="48"/>
      <c r="FV66" s="48"/>
      <c r="FW66" s="48"/>
      <c r="FX66" s="48"/>
      <c r="FY66" s="48"/>
      <c r="FZ66" s="48"/>
      <c r="GA66" s="48"/>
      <c r="GB66" s="48"/>
      <c r="GC66" s="48"/>
      <c r="GD66" s="48"/>
      <c r="GE66" s="48"/>
      <c r="GF66" s="48"/>
      <c r="GG66" s="48"/>
      <c r="GH66" s="48"/>
      <c r="GI66" s="48"/>
      <c r="GJ66" s="48"/>
      <c r="GK66" s="48"/>
      <c r="GL66" s="48"/>
      <c r="GM66" s="48"/>
      <c r="GN66" s="48"/>
      <c r="GO66" s="48"/>
      <c r="GP66" s="48"/>
      <c r="GQ66" s="48"/>
      <c r="GR66" s="48"/>
      <c r="GS66" s="48"/>
      <c r="GT66" s="48"/>
      <c r="GU66" s="48"/>
      <c r="GV66" s="48"/>
      <c r="GW66" s="48"/>
      <c r="GX66" s="48"/>
      <c r="GY66" s="48"/>
      <c r="GZ66" s="48"/>
      <c r="HA66" s="48"/>
      <c r="HB66" s="48"/>
      <c r="HC66" s="48"/>
      <c r="HD66" s="48"/>
      <c r="HE66" s="48"/>
      <c r="HF66" s="48"/>
      <c r="HG66" s="48"/>
      <c r="HH66" s="48"/>
      <c r="HI66" s="48"/>
      <c r="HJ66" s="48"/>
      <c r="HK66" s="48"/>
      <c r="HL66" s="48"/>
      <c r="HM66" s="48"/>
      <c r="HN66" s="48"/>
      <c r="HO66" s="48"/>
      <c r="HP66" s="48"/>
      <c r="HQ66" s="48"/>
      <c r="HR66" s="48"/>
      <c r="HS66" s="48"/>
      <c r="HT66" s="48"/>
      <c r="HU66" s="48"/>
      <c r="HV66" s="48"/>
      <c r="HW66" s="48"/>
      <c r="HX66" s="48"/>
      <c r="HY66" s="48"/>
      <c r="HZ66" s="48"/>
      <c r="IA66" s="48"/>
      <c r="IB66" s="48"/>
      <c r="IC66" s="48"/>
      <c r="ID66" s="48"/>
      <c r="IE66" s="48"/>
      <c r="IF66" s="48"/>
      <c r="IG66" s="48"/>
      <c r="IH66" s="48"/>
      <c r="II66" s="48"/>
      <c r="IJ66" s="48"/>
      <c r="IK66" s="48"/>
      <c r="IL66" s="48"/>
      <c r="IM66" s="48"/>
      <c r="IN66" s="48"/>
      <c r="IO66" s="48"/>
      <c r="IP66" s="48"/>
      <c r="IQ66" s="48"/>
      <c r="IR66" s="48"/>
      <c r="IS66" s="48"/>
      <c r="IT66" s="48"/>
      <c r="IU66" s="48"/>
      <c r="IV66" s="48"/>
    </row>
    <row r="67" spans="1:256" ht="15.75" thickTop="1" x14ac:dyDescent="0.2">
      <c r="A67" s="35" t="s">
        <v>55</v>
      </c>
      <c r="B67" s="101"/>
      <c r="C67" s="101"/>
      <c r="D67" s="101"/>
      <c r="E67" s="42"/>
      <c r="F67" s="42"/>
      <c r="G67" s="42">
        <f>G32/C32</f>
        <v>1168.52</v>
      </c>
      <c r="H67" s="41"/>
      <c r="I67" s="118"/>
      <c r="J67" s="36" t="s">
        <v>26</v>
      </c>
    </row>
    <row r="68" spans="1:256" ht="15" x14ac:dyDescent="0.2">
      <c r="A68" s="101"/>
      <c r="B68" s="101"/>
      <c r="C68" s="101"/>
      <c r="D68" s="101"/>
      <c r="E68" s="42"/>
      <c r="F68" s="42"/>
      <c r="G68" s="42"/>
      <c r="H68" s="127"/>
      <c r="I68" s="118"/>
      <c r="J68" s="36" t="s">
        <v>26</v>
      </c>
    </row>
    <row r="69" spans="1:256" ht="15" x14ac:dyDescent="0.2">
      <c r="A69" s="35" t="s">
        <v>54</v>
      </c>
      <c r="B69" s="101"/>
      <c r="C69" s="101"/>
      <c r="D69" s="101"/>
      <c r="E69" s="42"/>
      <c r="F69" s="42"/>
      <c r="G69" s="42">
        <f>G35/C32</f>
        <v>736.77966101694915</v>
      </c>
      <c r="H69" s="41"/>
      <c r="I69" s="118"/>
      <c r="J69" s="36" t="s">
        <v>26</v>
      </c>
    </row>
    <row r="70" spans="1:256" ht="15" x14ac:dyDescent="0.2">
      <c r="A70" s="101"/>
      <c r="B70" s="101"/>
      <c r="C70" s="101"/>
      <c r="D70" s="101"/>
      <c r="E70" s="42"/>
      <c r="F70" s="42"/>
      <c r="G70" s="42"/>
      <c r="H70" s="127"/>
      <c r="I70" s="118"/>
      <c r="J70" s="36" t="s">
        <v>26</v>
      </c>
    </row>
    <row r="71" spans="1:256" ht="15" x14ac:dyDescent="0.2">
      <c r="A71" s="42">
        <f>((E32*C32)-E35*C35)/C32</f>
        <v>4.3437288135593217</v>
      </c>
      <c r="B71" s="35" t="s">
        <v>53</v>
      </c>
      <c r="C71" s="101"/>
      <c r="D71" s="47" t="s">
        <v>52</v>
      </c>
      <c r="E71" s="42"/>
      <c r="F71" s="42"/>
      <c r="G71" s="42">
        <f>G67-G69</f>
        <v>431.74033898305083</v>
      </c>
      <c r="H71" s="41"/>
      <c r="I71" s="118"/>
      <c r="J71" s="36" t="s">
        <v>26</v>
      </c>
    </row>
    <row r="72" spans="1:256" ht="15" x14ac:dyDescent="0.2">
      <c r="A72" s="101"/>
      <c r="B72" s="101"/>
      <c r="C72" s="101"/>
      <c r="D72" s="101"/>
      <c r="E72" s="42"/>
      <c r="F72" s="42"/>
      <c r="G72" s="42"/>
      <c r="H72" s="127"/>
      <c r="I72" s="118"/>
      <c r="J72" s="36" t="s">
        <v>26</v>
      </c>
    </row>
    <row r="73" spans="1:256" ht="15" x14ac:dyDescent="0.2">
      <c r="A73" s="35" t="s">
        <v>51</v>
      </c>
      <c r="B73" s="101"/>
      <c r="C73" s="101"/>
      <c r="D73" s="101"/>
      <c r="E73" s="42"/>
      <c r="F73" s="42"/>
      <c r="G73" s="42">
        <f>(G63-G35)/C32</f>
        <v>335.04425540979804</v>
      </c>
      <c r="H73" s="41"/>
      <c r="I73" s="118"/>
      <c r="J73" s="36" t="s">
        <v>26</v>
      </c>
    </row>
    <row r="74" spans="1:256" ht="15" x14ac:dyDescent="0.2">
      <c r="A74" s="101"/>
      <c r="B74" s="101"/>
      <c r="C74" s="101"/>
      <c r="D74" s="101"/>
      <c r="E74" s="42"/>
      <c r="F74" s="42"/>
      <c r="G74" s="42"/>
      <c r="H74" s="127"/>
      <c r="I74" s="118"/>
    </row>
    <row r="75" spans="1:256" ht="15" x14ac:dyDescent="0.2">
      <c r="A75" s="35" t="s">
        <v>50</v>
      </c>
      <c r="B75" s="101"/>
      <c r="C75" s="101"/>
      <c r="D75" s="101"/>
      <c r="E75" s="42"/>
      <c r="F75" s="42"/>
      <c r="G75" s="42">
        <f>(G32-G35)/((E32*C32)-E35*C35)</f>
        <v>99.393944123614773</v>
      </c>
      <c r="H75" s="41"/>
      <c r="I75" s="118"/>
      <c r="J75" s="36" t="s">
        <v>26</v>
      </c>
    </row>
    <row r="76" spans="1:256" ht="15" x14ac:dyDescent="0.2">
      <c r="A76" s="101"/>
      <c r="B76" s="101"/>
      <c r="C76" s="101"/>
      <c r="D76" s="101"/>
      <c r="E76" s="42"/>
      <c r="F76" s="42"/>
      <c r="G76" s="42"/>
      <c r="H76" s="127"/>
      <c r="I76" s="118"/>
      <c r="J76" s="36" t="s">
        <v>26</v>
      </c>
    </row>
    <row r="77" spans="1:256" ht="15" x14ac:dyDescent="0.2">
      <c r="A77" s="35" t="s">
        <v>49</v>
      </c>
      <c r="B77" s="101"/>
      <c r="C77" s="101"/>
      <c r="D77" s="101"/>
      <c r="E77" s="42"/>
      <c r="F77" s="42"/>
      <c r="G77" s="42">
        <f>(G50-G35)/((E32*C32)-E35*C35)</f>
        <v>71.883755063795505</v>
      </c>
      <c r="H77" s="41"/>
      <c r="I77" s="118"/>
      <c r="J77" s="36" t="s">
        <v>26</v>
      </c>
    </row>
    <row r="78" spans="1:256" ht="15" x14ac:dyDescent="0.2">
      <c r="A78" s="101"/>
      <c r="B78" s="101"/>
      <c r="C78" s="101"/>
      <c r="D78" s="101"/>
      <c r="E78" s="42"/>
      <c r="F78" s="42"/>
      <c r="G78" s="42"/>
      <c r="H78" s="127"/>
      <c r="I78" s="118"/>
      <c r="J78" s="36" t="s">
        <v>26</v>
      </c>
    </row>
    <row r="79" spans="1:256" ht="15" x14ac:dyDescent="0.2">
      <c r="A79" s="35" t="s">
        <v>44</v>
      </c>
      <c r="B79" s="101"/>
      <c r="C79" s="101"/>
      <c r="D79" s="101"/>
      <c r="E79" s="42"/>
      <c r="F79" s="42"/>
      <c r="G79" s="42">
        <f>(G63-G35)/((E32*C32)-E35*C35)</f>
        <v>77.132866666060892</v>
      </c>
      <c r="H79" s="41"/>
      <c r="I79" s="118"/>
      <c r="J79" s="36" t="s">
        <v>26</v>
      </c>
    </row>
    <row r="80" spans="1:256" ht="15" x14ac:dyDescent="0.2">
      <c r="A80" s="101"/>
      <c r="B80" s="101"/>
      <c r="C80" s="101"/>
      <c r="D80" s="101"/>
      <c r="E80" s="42"/>
      <c r="F80" s="42"/>
      <c r="G80" s="42"/>
      <c r="H80" s="127"/>
      <c r="I80" s="118"/>
      <c r="J80" s="36" t="s">
        <v>26</v>
      </c>
    </row>
    <row r="81" spans="1:11" ht="15" x14ac:dyDescent="0.2">
      <c r="A81" s="35" t="s">
        <v>48</v>
      </c>
      <c r="B81" s="101"/>
      <c r="C81" s="101"/>
      <c r="D81" s="101"/>
      <c r="E81" s="42"/>
      <c r="F81" s="42"/>
      <c r="G81" s="42">
        <f>G52/C32</f>
        <v>119.49680088560139</v>
      </c>
      <c r="H81" s="41"/>
      <c r="I81" s="118"/>
      <c r="J81" s="36" t="s">
        <v>26</v>
      </c>
    </row>
    <row r="82" spans="1:11" ht="15" x14ac:dyDescent="0.2">
      <c r="A82" s="101"/>
      <c r="B82" s="101"/>
      <c r="C82" s="101"/>
      <c r="D82" s="101"/>
      <c r="E82" s="45" t="s">
        <v>26</v>
      </c>
      <c r="F82" s="45" t="s">
        <v>26</v>
      </c>
      <c r="G82" s="45" t="s">
        <v>26</v>
      </c>
      <c r="H82" s="44"/>
      <c r="I82" s="118"/>
      <c r="J82" s="36" t="s">
        <v>26</v>
      </c>
    </row>
    <row r="83" spans="1:11" ht="15" x14ac:dyDescent="0.2">
      <c r="A83" s="35" t="s">
        <v>47</v>
      </c>
      <c r="B83" s="101"/>
      <c r="C83" s="101"/>
      <c r="D83" s="101"/>
      <c r="E83" s="42"/>
      <c r="F83" s="42"/>
      <c r="G83" s="42">
        <f>G65/C32</f>
        <v>96.696083573252679</v>
      </c>
      <c r="H83" s="46"/>
      <c r="I83" s="118"/>
      <c r="J83" s="36" t="s">
        <v>26</v>
      </c>
    </row>
    <row r="84" spans="1:11" ht="15" x14ac:dyDescent="0.2">
      <c r="A84" s="101"/>
      <c r="B84" s="101"/>
      <c r="C84" s="101"/>
      <c r="D84" s="101"/>
      <c r="E84" s="42"/>
      <c r="F84" s="42"/>
      <c r="G84" s="42"/>
      <c r="H84" s="127"/>
      <c r="I84" s="118"/>
      <c r="J84" s="36" t="s">
        <v>26</v>
      </c>
    </row>
    <row r="85" spans="1:11" ht="15" x14ac:dyDescent="0.2">
      <c r="A85" s="35" t="s">
        <v>46</v>
      </c>
      <c r="B85" s="101"/>
      <c r="C85" s="101"/>
      <c r="D85" s="101"/>
      <c r="E85" s="42"/>
      <c r="F85" s="42"/>
      <c r="G85" s="42">
        <f>G50/(E32*C32)</f>
        <v>117.60349765856486</v>
      </c>
      <c r="H85" s="41"/>
      <c r="I85" s="118"/>
      <c r="J85" s="36" t="s">
        <v>26</v>
      </c>
    </row>
    <row r="86" spans="1:11" ht="15" x14ac:dyDescent="0.2">
      <c r="A86" s="101"/>
      <c r="B86" s="101"/>
      <c r="C86" s="101"/>
      <c r="D86" s="101"/>
      <c r="E86" s="45" t="s">
        <v>26</v>
      </c>
      <c r="F86" s="45" t="s">
        <v>26</v>
      </c>
      <c r="G86" s="45" t="s">
        <v>26</v>
      </c>
      <c r="H86" s="44"/>
      <c r="I86" s="118"/>
      <c r="J86" s="36" t="s">
        <v>26</v>
      </c>
    </row>
    <row r="87" spans="1:11" ht="15" x14ac:dyDescent="0.2">
      <c r="A87" s="35" t="s">
        <v>44</v>
      </c>
      <c r="B87" s="101"/>
      <c r="C87" s="101"/>
      <c r="D87" s="101"/>
      <c r="E87" s="42"/>
      <c r="F87" s="42"/>
      <c r="G87" s="42">
        <f>G63/(E32*C32)</f>
        <v>120.15963188640664</v>
      </c>
      <c r="H87" s="41"/>
      <c r="I87" s="118"/>
      <c r="J87" s="36" t="s">
        <v>26</v>
      </c>
      <c r="K87" s="23">
        <f>(E35*C35*K88)*8/12*F48</f>
        <v>1803.0858607968034</v>
      </c>
    </row>
    <row r="88" spans="1:11" ht="15" x14ac:dyDescent="0.2">
      <c r="A88" s="101"/>
      <c r="B88" s="101"/>
      <c r="C88" s="101"/>
      <c r="D88" s="101"/>
      <c r="E88" s="42"/>
      <c r="F88" s="42"/>
      <c r="G88" s="42"/>
      <c r="H88" s="127"/>
      <c r="I88" s="118"/>
      <c r="K88" s="43">
        <f>(G65+G35)/(E35*C35)</f>
        <v>182.12988492897003</v>
      </c>
    </row>
    <row r="89" spans="1:11" ht="15" x14ac:dyDescent="0.2">
      <c r="A89" s="35" t="s">
        <v>45</v>
      </c>
      <c r="B89" s="101"/>
      <c r="C89" s="101"/>
      <c r="D89" s="101"/>
      <c r="E89" s="42"/>
      <c r="F89" s="42"/>
      <c r="G89" s="42">
        <f>(G52+G35+(K48-K87))/(E35*C35)</f>
        <v>186.33750144982844</v>
      </c>
      <c r="H89" s="41"/>
      <c r="I89" s="118"/>
      <c r="J89" s="36" t="s">
        <v>26</v>
      </c>
    </row>
    <row r="90" spans="1:11" ht="15" x14ac:dyDescent="0.2">
      <c r="A90" s="101"/>
      <c r="B90" s="101"/>
      <c r="C90" s="101"/>
      <c r="D90" s="101"/>
      <c r="E90" s="42"/>
      <c r="F90" s="42"/>
      <c r="G90" s="42"/>
      <c r="H90" s="101"/>
      <c r="I90" s="118"/>
    </row>
    <row r="91" spans="1:11" ht="15.75" thickBot="1" x14ac:dyDescent="0.25">
      <c r="A91" s="40" t="s">
        <v>44</v>
      </c>
      <c r="B91" s="123"/>
      <c r="C91" s="123"/>
      <c r="D91" s="123"/>
      <c r="E91" s="39"/>
      <c r="F91" s="39"/>
      <c r="G91" s="39">
        <f>(G65+G35+(K48-K87))/(E35*C35)</f>
        <v>181.35512248157445</v>
      </c>
      <c r="H91" s="38"/>
      <c r="I91" s="124"/>
      <c r="J91" s="36" t="s">
        <v>26</v>
      </c>
    </row>
    <row r="92" spans="1:11" ht="15.75" thickTop="1" x14ac:dyDescent="0.2">
      <c r="A92" s="37"/>
      <c r="B92" s="101"/>
      <c r="C92" s="101"/>
      <c r="D92" s="101"/>
      <c r="E92" s="101"/>
      <c r="F92" s="101"/>
      <c r="G92" s="101"/>
      <c r="H92" s="101"/>
      <c r="I92" s="118"/>
      <c r="J92" s="36" t="s">
        <v>26</v>
      </c>
    </row>
    <row r="93" spans="1:11" ht="15" x14ac:dyDescent="0.2">
      <c r="A93" s="35" t="s">
        <v>43</v>
      </c>
      <c r="B93" s="101"/>
      <c r="C93" s="101"/>
      <c r="D93" s="101"/>
      <c r="E93" s="101"/>
      <c r="F93" s="101"/>
      <c r="G93" s="101"/>
      <c r="H93" s="101"/>
      <c r="I93" s="118"/>
    </row>
    <row r="94" spans="1:11" ht="15.75" x14ac:dyDescent="0.25">
      <c r="A94" s="34">
        <f>A18</f>
        <v>60</v>
      </c>
      <c r="B94" s="33" t="str">
        <f>B18</f>
        <v>HEAD: STOCKER-STEER BUDGET (WINTER GRAZING - MEDIUM WEIGHT CALVES);</v>
      </c>
      <c r="C94" s="128"/>
      <c r="D94" s="128"/>
      <c r="E94" s="128"/>
      <c r="F94" s="128"/>
      <c r="G94" s="128"/>
      <c r="H94" s="128"/>
      <c r="I94" s="129"/>
    </row>
    <row r="95" spans="1:11" ht="15" x14ac:dyDescent="0.2">
      <c r="A95" s="128"/>
      <c r="B95" s="32"/>
      <c r="C95" s="128"/>
      <c r="D95" s="128"/>
      <c r="E95" s="128"/>
      <c r="F95" s="128"/>
      <c r="G95" s="128"/>
      <c r="H95" s="128"/>
      <c r="I95" s="129"/>
    </row>
    <row r="96" spans="1:11" ht="15" x14ac:dyDescent="0.2">
      <c r="A96" s="128"/>
      <c r="B96" s="128"/>
      <c r="C96" s="128"/>
      <c r="D96" s="128"/>
      <c r="E96" s="128"/>
      <c r="F96" s="128"/>
      <c r="G96" s="128"/>
      <c r="H96" s="128"/>
      <c r="I96" s="129"/>
    </row>
    <row r="97" spans="1:14" ht="15" x14ac:dyDescent="0.2">
      <c r="A97" s="128"/>
      <c r="B97" s="128"/>
      <c r="C97" s="128"/>
      <c r="D97" s="3" t="s">
        <v>42</v>
      </c>
      <c r="E97" s="128"/>
      <c r="F97" s="128"/>
      <c r="G97" s="128"/>
      <c r="H97" s="128"/>
      <c r="I97" s="129"/>
    </row>
    <row r="98" spans="1:14" ht="15" x14ac:dyDescent="0.2">
      <c r="A98" s="128"/>
      <c r="B98" s="128"/>
      <c r="C98" s="128"/>
      <c r="D98" s="3"/>
      <c r="E98" s="128"/>
      <c r="F98" s="128"/>
      <c r="G98" s="128"/>
      <c r="H98" s="128"/>
      <c r="I98" s="129"/>
    </row>
    <row r="99" spans="1:14" ht="15" x14ac:dyDescent="0.2">
      <c r="A99" s="128"/>
      <c r="B99" s="128"/>
      <c r="C99" s="128"/>
      <c r="D99" s="128"/>
      <c r="E99" s="128"/>
      <c r="F99" s="128"/>
      <c r="G99" s="128"/>
      <c r="H99" s="128"/>
      <c r="I99" s="129"/>
    </row>
    <row r="100" spans="1:14" ht="15" x14ac:dyDescent="0.2">
      <c r="A100" s="18" t="s">
        <v>41</v>
      </c>
      <c r="B100" s="31"/>
      <c r="C100" s="26" t="s">
        <v>40</v>
      </c>
      <c r="D100" s="26"/>
      <c r="E100" s="26" t="s">
        <v>39</v>
      </c>
      <c r="F100" s="26" t="s">
        <v>19</v>
      </c>
      <c r="G100" s="26" t="s">
        <v>37</v>
      </c>
      <c r="H100" s="26" t="s">
        <v>38</v>
      </c>
      <c r="I100" s="129"/>
      <c r="J100" s="27" t="s">
        <v>37</v>
      </c>
      <c r="K100" s="27" t="s">
        <v>36</v>
      </c>
      <c r="L100" s="27" t="s">
        <v>35</v>
      </c>
      <c r="M100" s="27" t="s">
        <v>34</v>
      </c>
    </row>
    <row r="101" spans="1:14" ht="15" x14ac:dyDescent="0.2">
      <c r="A101" s="13"/>
      <c r="B101" s="30"/>
      <c r="C101" s="28" t="s">
        <v>33</v>
      </c>
      <c r="D101" s="28" t="s">
        <v>32</v>
      </c>
      <c r="E101" s="29" t="s">
        <v>31</v>
      </c>
      <c r="F101" s="28" t="s">
        <v>31</v>
      </c>
      <c r="G101" s="28" t="s">
        <v>30</v>
      </c>
      <c r="H101" s="28" t="s">
        <v>29</v>
      </c>
      <c r="I101" s="129"/>
      <c r="J101" s="27" t="s">
        <v>28</v>
      </c>
      <c r="K101" s="27" t="s">
        <v>27</v>
      </c>
    </row>
    <row r="102" spans="1:14" ht="15" x14ac:dyDescent="0.2">
      <c r="A102" s="128"/>
      <c r="B102" s="128"/>
      <c r="C102" s="128"/>
      <c r="D102" s="26" t="s">
        <v>26</v>
      </c>
      <c r="E102" s="128"/>
      <c r="F102" s="26" t="s">
        <v>26</v>
      </c>
      <c r="G102" s="26"/>
      <c r="H102" s="128"/>
      <c r="I102" s="129"/>
    </row>
    <row r="103" spans="1:14" ht="15" x14ac:dyDescent="0.2">
      <c r="A103" s="25"/>
      <c r="B103" s="128"/>
      <c r="C103" s="128"/>
      <c r="D103" s="128"/>
      <c r="E103" s="128"/>
      <c r="F103" s="128"/>
      <c r="G103" s="128"/>
      <c r="H103" s="128"/>
      <c r="I103" s="129"/>
    </row>
    <row r="104" spans="1:14" ht="15" x14ac:dyDescent="0.2">
      <c r="A104" s="92" t="s">
        <v>25</v>
      </c>
      <c r="B104" s="24"/>
      <c r="C104" s="93">
        <v>2050</v>
      </c>
      <c r="D104" s="94">
        <v>1</v>
      </c>
      <c r="E104" s="94">
        <v>0.67</v>
      </c>
      <c r="F104" s="95">
        <f t="shared" ref="F104:F109" si="3">C104*D104*E104</f>
        <v>1373.5</v>
      </c>
      <c r="G104" s="94">
        <v>0</v>
      </c>
      <c r="H104" s="94">
        <v>15</v>
      </c>
      <c r="I104" s="129"/>
      <c r="J104" s="19">
        <f>F104/100*G104</f>
        <v>0</v>
      </c>
      <c r="K104" s="19">
        <f>IF(F104=0,0,(F104-J104)/H104)</f>
        <v>91.566666666666663</v>
      </c>
      <c r="L104" s="19">
        <f>IF(F104=0,0,(0.2*F104)/H104)</f>
        <v>18.313333333333333</v>
      </c>
      <c r="M104" s="19">
        <f>0.0075*F104</f>
        <v>10.30125</v>
      </c>
      <c r="N104" s="23">
        <f>IF(A20&lt;450,45,45*1.1)</f>
        <v>49.500000000000007</v>
      </c>
    </row>
    <row r="105" spans="1:14" ht="15" x14ac:dyDescent="0.2">
      <c r="A105" s="92" t="s">
        <v>24</v>
      </c>
      <c r="B105" s="24"/>
      <c r="C105" s="93">
        <v>3500</v>
      </c>
      <c r="D105" s="94">
        <v>1</v>
      </c>
      <c r="E105" s="94">
        <v>0.67</v>
      </c>
      <c r="F105" s="95">
        <f t="shared" si="3"/>
        <v>2345</v>
      </c>
      <c r="G105" s="94">
        <v>0</v>
      </c>
      <c r="H105" s="94">
        <v>15</v>
      </c>
      <c r="I105" s="129"/>
      <c r="J105" s="19">
        <f>F105/100*G105</f>
        <v>0</v>
      </c>
      <c r="K105" s="19">
        <f>IF(F105=0,0,(F105-J105)/H105)</f>
        <v>156.33333333333334</v>
      </c>
      <c r="L105" s="19">
        <f>IF(F105=0,0,(0.2*F105)/H105)</f>
        <v>31.266666666666666</v>
      </c>
      <c r="M105" s="19">
        <f>0.0075*F105</f>
        <v>17.587499999999999</v>
      </c>
      <c r="N105" s="23">
        <v>58</v>
      </c>
    </row>
    <row r="106" spans="1:14" ht="15" x14ac:dyDescent="0.2">
      <c r="A106" s="92" t="s">
        <v>23</v>
      </c>
      <c r="B106" s="24"/>
      <c r="C106" s="93">
        <v>450</v>
      </c>
      <c r="D106" s="94">
        <v>1</v>
      </c>
      <c r="E106" s="94">
        <v>0.67</v>
      </c>
      <c r="F106" s="95">
        <f t="shared" si="3"/>
        <v>301.5</v>
      </c>
      <c r="G106" s="94">
        <v>0</v>
      </c>
      <c r="H106" s="94">
        <v>10</v>
      </c>
      <c r="I106" s="129"/>
      <c r="J106" s="19">
        <f>F106/100*G106</f>
        <v>0</v>
      </c>
      <c r="K106" s="19">
        <f>IF(F106=0,0,(F106-J106)/H106)</f>
        <v>30.15</v>
      </c>
      <c r="L106" s="19">
        <f>IF(F106=0,0,(0.2*F106)/H106)</f>
        <v>6.03</v>
      </c>
      <c r="M106" s="19">
        <f>0.0075*F106</f>
        <v>2.26125</v>
      </c>
      <c r="N106" s="23">
        <v>7</v>
      </c>
    </row>
    <row r="107" spans="1:14" ht="15" x14ac:dyDescent="0.2">
      <c r="A107" s="92" t="s">
        <v>22</v>
      </c>
      <c r="B107" s="24"/>
      <c r="C107" s="93">
        <v>750</v>
      </c>
      <c r="D107" s="94">
        <v>1</v>
      </c>
      <c r="E107" s="94">
        <v>0.67</v>
      </c>
      <c r="F107" s="95">
        <f t="shared" si="3"/>
        <v>502.50000000000006</v>
      </c>
      <c r="G107" s="94">
        <v>0</v>
      </c>
      <c r="H107" s="94">
        <v>10</v>
      </c>
      <c r="I107" s="129"/>
    </row>
    <row r="108" spans="1:14" ht="15" x14ac:dyDescent="0.2">
      <c r="A108" s="92" t="s">
        <v>21</v>
      </c>
      <c r="B108" s="24"/>
      <c r="C108" s="93">
        <v>275</v>
      </c>
      <c r="D108" s="94">
        <v>1</v>
      </c>
      <c r="E108" s="94">
        <v>0.67</v>
      </c>
      <c r="F108" s="95">
        <f t="shared" si="3"/>
        <v>184.25</v>
      </c>
      <c r="G108" s="94">
        <v>0</v>
      </c>
      <c r="H108" s="94">
        <v>10</v>
      </c>
      <c r="I108" s="129"/>
      <c r="J108" s="19">
        <f>F108/100*G108</f>
        <v>0</v>
      </c>
      <c r="K108" s="19">
        <f>IF(F108=0,0,(F108-J108)/H108)</f>
        <v>18.425000000000001</v>
      </c>
      <c r="L108" s="19">
        <f>IF(F108=0,0,(0.2*F108)/H108)</f>
        <v>3.6850000000000001</v>
      </c>
      <c r="M108" s="19">
        <f>0.0075*F108</f>
        <v>1.381875</v>
      </c>
      <c r="N108" s="23">
        <v>4.5</v>
      </c>
    </row>
    <row r="109" spans="1:14" ht="15.75" thickBot="1" x14ac:dyDescent="0.25">
      <c r="A109" s="96" t="s">
        <v>20</v>
      </c>
      <c r="B109" s="22"/>
      <c r="C109" s="97">
        <v>23750</v>
      </c>
      <c r="D109" s="98">
        <v>1</v>
      </c>
      <c r="E109" s="98">
        <v>0.1</v>
      </c>
      <c r="F109" s="99">
        <f t="shared" si="3"/>
        <v>2375</v>
      </c>
      <c r="G109" s="98">
        <v>20</v>
      </c>
      <c r="H109" s="98">
        <v>7</v>
      </c>
      <c r="I109" s="129"/>
      <c r="J109" s="19">
        <f>F109/100*G109</f>
        <v>475</v>
      </c>
      <c r="K109" s="19">
        <f>IF(F109=0,0,(F109-J109)/H109)</f>
        <v>271.42857142857144</v>
      </c>
      <c r="L109" s="19">
        <f>IF(F109=0,0,(0.2*F109)/H109)</f>
        <v>67.857142857142861</v>
      </c>
      <c r="M109" s="19">
        <f>0.0075*F109</f>
        <v>17.8125</v>
      </c>
    </row>
    <row r="110" spans="1:14" ht="15.75" thickTop="1" x14ac:dyDescent="0.2">
      <c r="A110" s="21"/>
      <c r="B110" s="128"/>
      <c r="C110" s="128"/>
      <c r="D110" s="128"/>
      <c r="E110" s="128"/>
      <c r="F110" s="20"/>
      <c r="G110" s="128"/>
      <c r="H110" s="128"/>
      <c r="I110" s="129"/>
    </row>
    <row r="111" spans="1:14" ht="15" x14ac:dyDescent="0.2">
      <c r="A111" s="18" t="s">
        <v>19</v>
      </c>
      <c r="B111" s="128"/>
      <c r="C111" s="128"/>
      <c r="D111" s="128"/>
      <c r="E111" s="128"/>
      <c r="F111" s="20">
        <f>SUM(F104:F109)</f>
        <v>7081.75</v>
      </c>
      <c r="G111" s="128"/>
      <c r="H111" s="128"/>
      <c r="I111" s="129"/>
      <c r="J111" s="19">
        <f>SUM(J104:J109)</f>
        <v>475</v>
      </c>
      <c r="K111" s="19">
        <f>SUM(K104:K109)</f>
        <v>567.90357142857147</v>
      </c>
      <c r="L111" s="19">
        <f>SUM(L104:L109)</f>
        <v>127.15214285714286</v>
      </c>
      <c r="M111" s="19">
        <f>SUM(M104:M109)</f>
        <v>49.344374999999999</v>
      </c>
    </row>
    <row r="112" spans="1:14" ht="15" x14ac:dyDescent="0.2">
      <c r="A112" s="18"/>
      <c r="B112" s="128"/>
      <c r="C112" s="128"/>
      <c r="D112" s="128"/>
      <c r="E112" s="128"/>
      <c r="F112" s="20"/>
      <c r="G112" s="128"/>
      <c r="H112" s="128"/>
      <c r="I112" s="129"/>
    </row>
    <row r="113" spans="1:10" ht="15" x14ac:dyDescent="0.2">
      <c r="A113" s="18"/>
      <c r="B113" s="128"/>
      <c r="C113" s="128"/>
      <c r="D113" s="128"/>
      <c r="E113" s="128"/>
      <c r="F113" s="20"/>
      <c r="G113" s="128"/>
      <c r="H113" s="128"/>
      <c r="I113" s="129"/>
    </row>
    <row r="114" spans="1:10" ht="15" x14ac:dyDescent="0.2">
      <c r="A114" s="18"/>
      <c r="B114" s="128"/>
      <c r="C114" s="128"/>
      <c r="D114" s="128"/>
      <c r="E114" s="128"/>
      <c r="F114" s="20"/>
      <c r="G114" s="128"/>
      <c r="H114" s="128"/>
      <c r="I114" s="129"/>
    </row>
    <row r="115" spans="1:10" ht="15" x14ac:dyDescent="0.2">
      <c r="A115" s="18"/>
      <c r="B115" s="128"/>
      <c r="C115" s="128"/>
      <c r="D115" s="128"/>
      <c r="E115" s="128"/>
      <c r="F115" s="20"/>
      <c r="G115" s="128"/>
      <c r="H115" s="128"/>
      <c r="I115" s="129"/>
    </row>
    <row r="116" spans="1:10" ht="15" x14ac:dyDescent="0.2">
      <c r="A116" s="128"/>
      <c r="B116" s="128"/>
      <c r="C116" s="18" t="s">
        <v>18</v>
      </c>
      <c r="D116" s="128"/>
      <c r="E116" s="128"/>
      <c r="F116" s="128"/>
      <c r="G116" s="128"/>
      <c r="H116" s="128"/>
      <c r="I116" s="129"/>
    </row>
    <row r="117" spans="1:10" ht="15" x14ac:dyDescent="0.2">
      <c r="A117" s="128"/>
      <c r="B117" s="128"/>
      <c r="C117" s="18" t="s">
        <v>17</v>
      </c>
      <c r="D117" s="128"/>
      <c r="E117" s="128"/>
      <c r="F117" s="128"/>
      <c r="G117" s="128"/>
      <c r="H117" s="128"/>
      <c r="I117" s="129"/>
    </row>
    <row r="118" spans="1:10" ht="15" x14ac:dyDescent="0.2">
      <c r="A118" s="128"/>
      <c r="B118" s="128"/>
      <c r="C118" s="18"/>
      <c r="D118" s="128"/>
      <c r="E118" s="128"/>
      <c r="F118" s="128"/>
      <c r="G118" s="128"/>
      <c r="H118" s="128"/>
      <c r="I118" s="129"/>
    </row>
    <row r="119" spans="1:10" ht="15" x14ac:dyDescent="0.2">
      <c r="A119" s="128"/>
      <c r="B119" s="128"/>
      <c r="C119" s="128"/>
      <c r="D119" s="128"/>
      <c r="E119" s="128"/>
      <c r="F119" s="128"/>
      <c r="G119" s="128"/>
      <c r="H119" s="128"/>
      <c r="I119" s="129"/>
    </row>
    <row r="120" spans="1:10" ht="15" x14ac:dyDescent="0.2">
      <c r="A120" s="128"/>
      <c r="B120" s="7" t="s">
        <v>16</v>
      </c>
      <c r="C120" s="7" t="s">
        <v>15</v>
      </c>
      <c r="D120" s="128"/>
      <c r="E120" s="128"/>
      <c r="F120" s="128"/>
      <c r="G120" s="128"/>
      <c r="H120" s="128"/>
      <c r="I120" s="129"/>
    </row>
    <row r="121" spans="1:10" ht="15" x14ac:dyDescent="0.2">
      <c r="A121" s="128"/>
      <c r="B121" s="7" t="s">
        <v>14</v>
      </c>
      <c r="C121" s="15" t="s">
        <v>13</v>
      </c>
      <c r="D121" s="128"/>
      <c r="E121" s="128"/>
      <c r="F121" s="7" t="s">
        <v>12</v>
      </c>
      <c r="G121" s="128"/>
      <c r="H121" s="128"/>
      <c r="I121" s="129"/>
    </row>
    <row r="122" spans="1:10" ht="15" x14ac:dyDescent="0.2">
      <c r="A122" s="17">
        <f>A20</f>
        <v>450</v>
      </c>
      <c r="B122" s="16" t="s">
        <v>11</v>
      </c>
      <c r="C122" s="15" t="s">
        <v>10</v>
      </c>
      <c r="D122" s="128"/>
      <c r="E122" s="128"/>
      <c r="F122" s="7" t="s">
        <v>9</v>
      </c>
      <c r="G122" s="128"/>
      <c r="H122" s="128"/>
      <c r="I122" s="129"/>
    </row>
    <row r="123" spans="1:10" ht="15" x14ac:dyDescent="0.2">
      <c r="A123" s="128"/>
      <c r="B123" s="7" t="s">
        <v>8</v>
      </c>
      <c r="C123" s="14" t="s">
        <v>7</v>
      </c>
      <c r="D123" s="128"/>
      <c r="E123" s="128"/>
      <c r="F123" s="7" t="s">
        <v>6</v>
      </c>
      <c r="G123" s="128"/>
      <c r="H123" s="128"/>
      <c r="I123" s="129"/>
      <c r="J123" s="130"/>
    </row>
    <row r="124" spans="1:10" ht="15" x14ac:dyDescent="0.2">
      <c r="A124" s="128"/>
      <c r="B124" s="7"/>
      <c r="C124" s="128"/>
      <c r="D124" s="128"/>
      <c r="E124" s="128"/>
      <c r="F124" s="128"/>
      <c r="G124" s="128"/>
      <c r="H124" s="128"/>
      <c r="I124" s="129"/>
      <c r="J124" s="130"/>
    </row>
    <row r="125" spans="1:10" ht="15" x14ac:dyDescent="0.2">
      <c r="A125" s="128"/>
      <c r="B125" s="128"/>
      <c r="C125" s="128"/>
      <c r="D125" s="13">
        <f>F125-10</f>
        <v>121</v>
      </c>
      <c r="E125" s="13">
        <f>F125-5</f>
        <v>126</v>
      </c>
      <c r="F125" s="13">
        <f>F32</f>
        <v>131</v>
      </c>
      <c r="G125" s="13">
        <f>F125+5</f>
        <v>136</v>
      </c>
      <c r="H125" s="13">
        <f>F125+10</f>
        <v>141</v>
      </c>
      <c r="I125" s="129"/>
      <c r="J125" s="130"/>
    </row>
    <row r="126" spans="1:10" ht="15" x14ac:dyDescent="0.2">
      <c r="A126" s="128"/>
      <c r="B126" s="128"/>
      <c r="C126" s="131"/>
      <c r="D126" s="12"/>
      <c r="E126" s="12"/>
      <c r="F126" s="12"/>
      <c r="G126" s="12"/>
      <c r="H126" s="11"/>
      <c r="I126" s="132"/>
      <c r="J126" s="130"/>
    </row>
    <row r="127" spans="1:10" ht="15" x14ac:dyDescent="0.2">
      <c r="A127" s="128"/>
      <c r="B127" s="128"/>
      <c r="C127" s="131"/>
      <c r="D127" s="128"/>
      <c r="E127" s="10" t="s">
        <v>5</v>
      </c>
      <c r="F127" s="128"/>
      <c r="G127" s="128"/>
      <c r="H127" s="131"/>
      <c r="I127" s="132"/>
      <c r="J127" s="130"/>
    </row>
    <row r="128" spans="1:10" ht="15" x14ac:dyDescent="0.2">
      <c r="A128" s="128"/>
      <c r="B128" s="128"/>
      <c r="C128" s="131"/>
      <c r="D128" s="128"/>
      <c r="E128" s="128"/>
      <c r="F128" s="128"/>
      <c r="G128" s="128"/>
      <c r="H128" s="131"/>
      <c r="I128" s="132"/>
      <c r="J128" s="130"/>
    </row>
    <row r="129" spans="1:10" ht="15" x14ac:dyDescent="0.2">
      <c r="A129" s="128"/>
      <c r="B129" s="128"/>
      <c r="C129" s="6">
        <f>C143</f>
        <v>392</v>
      </c>
      <c r="D129" s="5">
        <f>(D$125*(($A$20+$C129)*0.01))-(($C$35*$E$35*$B$131+$G$36+$G$37+$G$38+$G$39+$G$40+$G$41+$G$42+$G$43+$G$44+$G$45+$G$46+$G$47+$G$61)/$C$32)-((($C$35*$E$35*$B$131+$G$40+$G$41)*$C$20/365)+($G$36*($C$20+30)/365)+($G$39*(($C$20*0.67)/365))+(($G$37+$G$38+$G$42+$G$43+$G$44+$G$46+$G$47)*($C$20*0.5)/365))*$F$48/$C$32</f>
        <v>-5.8620543417693405</v>
      </c>
      <c r="E129" s="5">
        <f>(E$125*(($A$20+$C129)*0.01))-(($C$35*$E$35*$B$131+$G$36+$G$37+$G$38+$G$39+$G$40+$G$41+$G$42+$G$43+$G$44+$G$45+$G$46+$G$47+$G$61)/$C$32)-((($C$35*$E$35*$B$131+$G$40+$G$41)*$C$20/365)+($G$36*($C$20+30)/365)+($G$39*(($C$20*0.67)/365))+(($G$37+$G$38+$G$42+$G$43+$G$44+$G$46+$G$47)*($C$20*0.5)/365))*$F$48/$C$32</f>
        <v>36.237945658230799</v>
      </c>
      <c r="F129" s="5">
        <f>(F$125*(($A$20+$C129)*0.01))-(($C$35*$E$35*$B$131+$G$36+$G$37+$G$38+$G$39+$G$40+$G$41+$G$42+$G$43+$G$44+$G$45+$G$46+$G$47+$G$61)/$C$32)-((($C$35*$E$35*$B$131+$G$40+$G$41)*$C$20/365)+($G$36*($C$20+30)/365)+($G$39*(($C$20*0.67)/365))+(($G$37+$G$38+$G$42+$G$43+$G$44+$G$46+$G$47)*($C$20*0.5)/365))*$F$48/$C$32</f>
        <v>78.337945658230709</v>
      </c>
      <c r="G129" s="5">
        <f>(G$125*(($A$20+$C129)*0.01))-(($C$35*$E$35*$B$131+$G$36+$G$37+$G$38+$G$39+$G$40+$G$41+$G$42+$G$43+$G$44+$G$45+$G$46+$G$47+$G$61)/$C$32)-((($C$35*$E$35*$B$131+$G$40+$G$41)*$C$20/365)+($G$36*($C$20+30)/365)+($G$39*(($C$20*0.67)/365))+(($G$37+$G$38+$G$42+$G$43+$G$44+$G$46+$G$47)*($C$20*0.5)/365))*$F$48/$C$32</f>
        <v>120.43794565823062</v>
      </c>
      <c r="H129" s="4">
        <f>(H$125*(($A$20+$C129)*0.01))-(($C$35*$E$35*$B$131+$G$36+$G$37+$G$38+$G$39+$G$40+$G$41+$G$42+$G$43+$G$44+$G$45+$G$46+$G$47+$G$61)/$C$32)-((($C$35*$E$35*$B$131+$G$40+$G$41)*$C$20/365)+($G$36*($C$20+30)/365)+($G$39*(($C$20*0.67)/365))+(($G$37+$G$38+$G$42+$G$43+$G$44+$G$46+$G$47)*($C$20*0.5)/365))*$F$48/$C$32</f>
        <v>162.53794565823074</v>
      </c>
      <c r="I129" s="132"/>
      <c r="J129" s="130"/>
    </row>
    <row r="130" spans="1:10" ht="15" x14ac:dyDescent="0.2">
      <c r="A130" s="128"/>
      <c r="B130" s="128"/>
      <c r="C130" s="133"/>
      <c r="D130" s="5"/>
      <c r="E130" s="5"/>
      <c r="F130" s="5"/>
      <c r="G130" s="5"/>
      <c r="H130" s="4"/>
      <c r="I130" s="132"/>
      <c r="J130" s="130"/>
    </row>
    <row r="131" spans="1:10" ht="15" x14ac:dyDescent="0.2">
      <c r="A131" s="128"/>
      <c r="B131" s="7">
        <f>B145-10</f>
        <v>151</v>
      </c>
      <c r="C131" s="6">
        <f>C145</f>
        <v>442</v>
      </c>
      <c r="D131" s="5">
        <f>(D$125*(($A$20+$C131)*0.01))-(($C$35*$E$35*$B$131+$G$36+$G$37+$G$38+$G$39+$G$40+$G$41+$G$42+$G$43+$G$44+$G$45+$G$46+$G$47+$G$61)/$C$32)-((($C$35*$E$35*$B$131+$G$40+$G$41)*$C$20/365)+($G$36*($C$20+30)/365)+($G$39*(($C$20*0.67)/365))+(($G$37+$G$38+$G$42+$G$43+$G$44+$G$46+$G$47)*($C$20*0.5)/365))*$F$48/$C$32</f>
        <v>54.637945658230663</v>
      </c>
      <c r="E131" s="5">
        <f>(E$125*(($A$20+$C131)*0.01))-(($C$35*$E$35*$B$131+$G$36+$G$37+$G$38+$G$39+$G$40+$G$41+$G$42+$G$43+$G$44+$G$45+$G$46+$G$47+$G$61)/$C$32)-((($C$35*$E$35*$B$131+$G$40+$G$41)*$C$20/365)+($G$36*($C$20+30)/365)+($G$39*(($C$20*0.67)/365))+(($G$37+$G$38+$G$42+$G$43+$G$44+$G$46+$G$47)*($C$20*0.5)/365))*$F$48/$C$32</f>
        <v>99.237945658230799</v>
      </c>
      <c r="F131" s="5">
        <f>(F$125*(($A$20+$C131)*0.01))-(($C$35*$E$35*$B$131+$G$36+$G$37+$G$38+$G$39+$G$40+$G$41+$G$42+$G$43+$G$44+$G$45+$G$46+$G$47+$G$61)/$C$32)-((($C$35*$E$35*$B$131+$G$40+$G$41)*$C$20/365)+($G$36*($C$20+30)/365)+($G$39*(($C$20*0.67)/365))+(($G$37+$G$38+$G$42+$G$43+$G$44+$G$46+$G$47)*($C$20*0.5)/365))*$F$48/$C$32</f>
        <v>143.83794565823069</v>
      </c>
      <c r="G131" s="5">
        <f>(G$125*(($A$20+$C131)*0.01))-(($C$35*$E$35*$B$131+$G$36+$G$37+$G$38+$G$39+$G$40+$G$41+$G$42+$G$43+$G$44+$G$45+$G$46+$G$47+$G$61)/$C$32)-((($C$35*$E$35*$B$131+$G$40+$G$41)*$C$20/365)+($G$36*($C$20+30)/365)+($G$39*(($C$20*0.67)/365))+(($G$37+$G$38+$G$42+$G$43+$G$44+$G$46+$G$47)*($C$20*0.5)/365))*$F$48/$C$32</f>
        <v>188.4379456582306</v>
      </c>
      <c r="H131" s="4">
        <f>(H$125*(($A$20+$C131)*0.01))-(($C$35*$E$35*$B$131+$G$36+$G$37+$G$38+$G$39+$G$40+$G$41+$G$42+$G$43+$G$44+$G$45+$G$46+$G$47+$G$61)/$C$32)-((($C$35*$E$35*$B$131+$G$40+$G$41)*$C$20/365)+($G$36*($C$20+30)/365)+($G$39*(($C$20*0.67)/365))+(($G$37+$G$38+$G$42+$G$43+$G$44+$G$46+$G$47)*($C$20*0.5)/365))*$F$48/$C$32</f>
        <v>233.03794565823074</v>
      </c>
      <c r="I131" s="132"/>
      <c r="J131" s="130"/>
    </row>
    <row r="132" spans="1:10" ht="15" x14ac:dyDescent="0.2">
      <c r="A132" s="128"/>
      <c r="B132" s="7"/>
      <c r="C132" s="133"/>
      <c r="D132" s="5"/>
      <c r="E132" s="5"/>
      <c r="F132" s="5"/>
      <c r="G132" s="5"/>
      <c r="H132" s="4"/>
      <c r="I132" s="132"/>
      <c r="J132" s="130"/>
    </row>
    <row r="133" spans="1:10" ht="15" x14ac:dyDescent="0.2">
      <c r="A133" s="128"/>
      <c r="B133" s="7"/>
      <c r="C133" s="6">
        <f>C147</f>
        <v>492</v>
      </c>
      <c r="D133" s="5">
        <f>(D$125*(($A$20+$C133)*0.01))-(($C$35*$E$35*$B$131+$G$36+$G$37+$G$38+$G$39+$G$40+$G$41+$G$42+$G$43+$G$44+$G$45+$G$46+$G$47+$G$61)/$C$32)-((($C$35*$E$35*$B$131+$G$40+$G$41)*$C$20/365)+($G$36*($C$20+30)/365)+($G$39*(($C$20*0.67)/365))+(($G$37+$G$38+$G$42+$G$43+$G$44+$G$46+$G$47)*($C$20*0.5)/365))*$F$48/$C$32</f>
        <v>115.13794565823066</v>
      </c>
      <c r="E133" s="5">
        <f>(E$125*(($A$20+$C133)*0.01))-(($C$35*$E$35*$B$131+$G$36+$G$37+$G$38+$G$39+$G$40+$G$41+$G$42+$G$43+$G$44+$G$45+$G$46+$G$47+$G$61)/$C$32)-((($C$35*$E$35*$B$131+$G$40+$G$41)*$C$20/365)+($G$36*($C$20+30)/365)+($G$39*(($C$20*0.67)/365))+(($G$37+$G$38+$G$42+$G$43+$G$44+$G$46+$G$47)*($C$20*0.5)/365))*$F$48/$C$32</f>
        <v>162.23794565823079</v>
      </c>
      <c r="F133" s="5">
        <f>(F$125*(($A$20+$C133)*0.01))-(($C$35*$E$35*$B$131+$G$36+$G$37+$G$38+$G$39+$G$40+$G$41+$G$42+$G$43+$G$44+$G$45+$G$46+$G$47+$G$61)/$C$32)-((($C$35*$E$35*$B$131+$G$40+$G$41)*$C$20/365)+($G$36*($C$20+30)/365)+($G$39*(($C$20*0.67)/365))+(($G$37+$G$38+$G$42+$G$43+$G$44+$G$46+$G$47)*($C$20*0.5)/365))*$F$48/$C$32</f>
        <v>209.33794565823069</v>
      </c>
      <c r="G133" s="5">
        <f>(G$125*(($A$20+$C133)*0.01))-(($C$35*$E$35*$B$131+$G$36+$G$37+$G$38+$G$39+$G$40+$G$41+$G$42+$G$43+$G$44+$G$45+$G$46+$G$47+$G$61)/$C$32)-((($C$35*$E$35*$B$131+$G$40+$G$41)*$C$20/365)+($G$36*($C$20+30)/365)+($G$39*(($C$20*0.67)/365))+(($G$37+$G$38+$G$42+$G$43+$G$44+$G$46+$G$47)*($C$20*0.5)/365))*$F$48/$C$32</f>
        <v>256.4379456582306</v>
      </c>
      <c r="H133" s="4">
        <f>(H$125*(($A$20+$C133)*0.01))-(($C$35*$E$35*$B$131+$G$36+$G$37+$G$38+$G$39+$G$40+$G$41+$G$42+$G$43+$G$44+$G$45+$G$46+$G$47+$G$61)/$C$32)-((($C$35*$E$35*$B$131+$G$40+$G$41)*$C$20/365)+($G$36*($C$20+30)/365)+($G$39*(($C$20*0.67)/365))+(($G$37+$G$38+$G$42+$G$43+$G$44+$G$46+$G$47)*($C$20*0.5)/365))*$F$48/$C$32</f>
        <v>303.53794565823074</v>
      </c>
      <c r="I133" s="132"/>
      <c r="J133" s="130"/>
    </row>
    <row r="134" spans="1:10" ht="15" x14ac:dyDescent="0.2">
      <c r="A134" s="128"/>
      <c r="B134" s="7"/>
      <c r="C134" s="133"/>
      <c r="D134" s="128"/>
      <c r="E134" s="128"/>
      <c r="F134" s="128"/>
      <c r="G134" s="128"/>
      <c r="H134" s="131"/>
      <c r="I134" s="132"/>
      <c r="J134" s="130"/>
    </row>
    <row r="135" spans="1:10" ht="15" x14ac:dyDescent="0.2">
      <c r="A135" s="128"/>
      <c r="B135" s="7"/>
      <c r="C135" s="133"/>
      <c r="D135" s="128"/>
      <c r="E135" s="128"/>
      <c r="F135" s="128"/>
      <c r="G135" s="128"/>
      <c r="H135" s="131"/>
      <c r="I135" s="132"/>
      <c r="J135" s="130"/>
    </row>
    <row r="136" spans="1:10" ht="15" x14ac:dyDescent="0.2">
      <c r="A136" s="128"/>
      <c r="B136" s="7"/>
      <c r="C136" s="6">
        <f>C143</f>
        <v>392</v>
      </c>
      <c r="D136" s="5">
        <f>(D$125*(($A$20+$C136)*0.01))-(($C$35*$E$35*$B$138+$G$36+$G$37+$G$38+$G$39+$G$40+$G$41+$G$42+$G$43+$G$44+$G$45+$G$46+$G$47+$G$61)/$C$32)-((($C$35*$E$35*$B$138+$G$40+$G$41)*$C$20/365)+($G$36*($C$20+30)/365)+($G$39*(($C$20*0.67)/365))+(($G$37+$G$38+$G$42+$G$43+$G$44+$G$46+$G$47)*($C$20*0.5)/365))*$F$48/$C$32</f>
        <v>-29.43298538425833</v>
      </c>
      <c r="E136" s="5">
        <f>(E$125*(($A$20+$C136)*0.01))-(($C$35*$E$35*$B$138+$G$36+$G$37+$G$38+$G$39+$G$40+$G$41+$G$42+$G$43+$G$44+$G$45+$G$46+$G$47+$G$61)/$C$32)-((($C$35*$E$35*$B$138+$G$40+$G$41)*$C$20/365)+($G$36*($C$20+30)/365)+($G$39*(($C$20*0.67)/365))+(($G$37+$G$38+$G$42+$G$43+$G$44+$G$46+$G$47)*($C$20*0.5)/365))*$F$48/$C$32</f>
        <v>12.667014615741806</v>
      </c>
      <c r="F136" s="5">
        <f>(F$125*(($A$20+$C136)*0.01))-(($C$35*$E$35*$B$138+$G$36+$G$37+$G$38+$G$39+$G$40+$G$41+$G$42+$G$43+$G$44+$G$45+$G$46+$G$47+$G$61)/$C$32)-((($C$35*$E$35*$B$138+$G$40+$G$41)*$C$20/365)+($G$36*($C$20+30)/365)+($G$39*(($C$20*0.67)/365))+(($G$37+$G$38+$G$42+$G$43+$G$44+$G$46+$G$47)*($C$20*0.5)/365))*$F$48/$C$32</f>
        <v>54.767014615741715</v>
      </c>
      <c r="G136" s="5">
        <f>(G$125*(($A$20+$C136)*0.01))-(($C$35*$E$35*$B$138+$G$36+$G$37+$G$38+$G$39+$G$40+$G$41+$G$42+$G$43+$G$44+$G$45+$G$46+$G$47+$G$61)/$C$32)-((($C$35*$E$35*$B$138+$G$40+$G$41)*$C$20/365)+($G$36*($C$20+30)/365)+($G$39*(($C$20*0.67)/365))+(($G$37+$G$38+$G$42+$G$43+$G$44+$G$46+$G$47)*($C$20*0.5)/365))*$F$48/$C$32</f>
        <v>96.867014615741624</v>
      </c>
      <c r="H136" s="4">
        <f>(H$125*(($A$20+$C136)*0.01))-(($C$35*$E$35*$B$138+$G$36+$G$37+$G$38+$G$39+$G$40+$G$41+$G$42+$G$43+$G$44+$G$45+$G$46+$G$47+$G$61)/$C$32)-((($C$35*$E$35*$B$138+$G$40+$G$41)*$C$20/365)+($G$36*($C$20+30)/365)+($G$39*(($C$20*0.67)/365))+(($G$37+$G$38+$G$42+$G$43+$G$44+$G$46+$G$47)*($C$20*0.5)/365))*$F$48/$C$32</f>
        <v>138.96701461574176</v>
      </c>
      <c r="I136" s="132"/>
      <c r="J136" s="130"/>
    </row>
    <row r="137" spans="1:10" ht="15" x14ac:dyDescent="0.2">
      <c r="A137" s="128"/>
      <c r="B137" s="7"/>
      <c r="C137" s="133"/>
      <c r="D137" s="5"/>
      <c r="E137" s="5"/>
      <c r="F137" s="5"/>
      <c r="G137" s="5"/>
      <c r="H137" s="4"/>
      <c r="I137" s="132"/>
      <c r="J137" s="130"/>
    </row>
    <row r="138" spans="1:10" ht="15" x14ac:dyDescent="0.2">
      <c r="A138" s="128"/>
      <c r="B138" s="7">
        <f>B145-5</f>
        <v>156</v>
      </c>
      <c r="C138" s="6">
        <f>C145</f>
        <v>442</v>
      </c>
      <c r="D138" s="5">
        <f>(D$125*(($A$20+$C138)*0.01))-(($C$35*$E$35*$B$138+$G$36+$G$37+$G$38+$G$39+$G$40+$G$41+$G$42+$G$43+$G$44+$G$45+$G$46+$G$47+$G$61)/$C$32)-((($C$35*$E$35*$B$138+$G$40+$G$41)*$C$20/365)+($G$36*($C$20+30)/365)+($G$39*(($C$20*0.67)/365))+(($G$37+$G$38+$G$42+$G$43+$G$44+$G$46+$G$47)*($C$20*0.5)/365))*$F$48/$C$32</f>
        <v>31.06701461574167</v>
      </c>
      <c r="E138" s="5">
        <f>(E$125*(($A$20+$C138)*0.01))-(($C$35*$E$35*$B$138+$G$36+$G$37+$G$38+$G$39+$G$40+$G$41+$G$42+$G$43+$G$44+$G$45+$G$46+$G$47+$G$61)/$C$32)-((($C$35*$E$35*$B$138+$G$40+$G$41)*$C$20/365)+($G$36*($C$20+30)/365)+($G$39*(($C$20*0.67)/365))+(($G$37+$G$38+$G$42+$G$43+$G$44+$G$46+$G$47)*($C$20*0.5)/365))*$F$48/$C$32</f>
        <v>75.667014615741806</v>
      </c>
      <c r="F138" s="5">
        <f>(F$125*(($A$20+$C138)*0.01))-(($C$35*$E$35*$B$138+$G$36+$G$37+$G$38+$G$39+$G$40+$G$41+$G$42+$G$43+$G$44+$G$45+$G$46+$G$47+$G$61)/$C$32)-((($C$35*$E$35*$B$138+$G$40+$G$41)*$C$20/365)+($G$36*($C$20+30)/365)+($G$39*(($C$20*0.67)/365))+(($G$37+$G$38+$G$42+$G$43+$G$44+$G$46+$G$47)*($C$20*0.5)/365))*$F$48/$C$32</f>
        <v>120.26701461574172</v>
      </c>
      <c r="G138" s="5">
        <f>(G$125*(($A$20+$C138)*0.01))-(($C$35*$E$35*$B$138+$G$36+$G$37+$G$38+$G$39+$G$40+$G$41+$G$42+$G$43+$G$44+$G$45+$G$46+$G$47+$G$61)/$C$32)-((($C$35*$E$35*$B$138+$G$40+$G$41)*$C$20/365)+($G$36*($C$20+30)/365)+($G$39*(($C$20*0.67)/365))+(($G$37+$G$38+$G$42+$G$43+$G$44+$G$46+$G$47)*($C$20*0.5)/365))*$F$48/$C$32</f>
        <v>164.86701461574162</v>
      </c>
      <c r="H138" s="4">
        <f>(H$125*(($A$20+$C138)*0.01))-(($C$35*$E$35*$B$138+$G$36+$G$37+$G$38+$G$39+$G$40+$G$41+$G$42+$G$43+$G$44+$G$45+$G$46+$G$47+$G$61)/$C$32)-((($C$35*$E$35*$B$138+$G$40+$G$41)*$C$20/365)+($G$36*($C$20+30)/365)+($G$39*(($C$20*0.67)/365))+(($G$37+$G$38+$G$42+$G$43+$G$44+$G$46+$G$47)*($C$20*0.5)/365))*$F$48/$C$32</f>
        <v>209.46701461574176</v>
      </c>
      <c r="I138" s="132"/>
      <c r="J138" s="130"/>
    </row>
    <row r="139" spans="1:10" ht="15" x14ac:dyDescent="0.2">
      <c r="A139" s="128"/>
      <c r="B139" s="7"/>
      <c r="C139" s="133"/>
      <c r="D139" s="5"/>
      <c r="E139" s="5"/>
      <c r="F139" s="5"/>
      <c r="G139" s="5"/>
      <c r="H139" s="4"/>
      <c r="I139" s="132"/>
      <c r="J139" s="130"/>
    </row>
    <row r="140" spans="1:10" ht="15" x14ac:dyDescent="0.2">
      <c r="A140" s="128"/>
      <c r="B140" s="7"/>
      <c r="C140" s="6">
        <f>C147</f>
        <v>492</v>
      </c>
      <c r="D140" s="5">
        <f>(D$125*(($A$20+$C140)*0.01))-(($C$35*$E$35*$B$138+$G$36+$G$37+$G$38+$G$39+$G$40+$G$41+$G$42+$G$43+$G$44+$G$45+$G$46+$G$47+$G$61)/$C$32)-((($C$35*$E$35*$B$138+$G$40+$G$41)*$C$20/365)+($G$36*($C$20+30)/365)+($G$39*(($C$20*0.67)/365))+(($G$37+$G$38+$G$42+$G$43+$G$44+$G$46+$G$47)*($C$20*0.5)/365))*$F$48/$C$32</f>
        <v>91.56701461574167</v>
      </c>
      <c r="E140" s="5">
        <f>(E$125*(($A$20+$C140)*0.01))-(($C$35*$E$35*$B$138+$G$36+$G$37+$G$38+$G$39+$G$40+$G$41+$G$42+$G$43+$G$44+$G$45+$G$46+$G$47+$G$61)/$C$32)-((($C$35*$E$35*$B$138+$G$40+$G$41)*$C$20/365)+($G$36*($C$20+30)/365)+($G$39*(($C$20*0.67)/365))+(($G$37+$G$38+$G$42+$G$43+$G$44+$G$46+$G$47)*($C$20*0.5)/365))*$F$48/$C$32</f>
        <v>138.66701461574181</v>
      </c>
      <c r="F140" s="5">
        <f>(F$125*(($A$20+$C140)*0.01))-(($C$35*$E$35*$B$138+$G$36+$G$37+$G$38+$G$39+$G$40+$G$41+$G$42+$G$43+$G$44+$G$45+$G$46+$G$47+$G$61)/$C$32)-((($C$35*$E$35*$B$138+$G$40+$G$41)*$C$20/365)+($G$36*($C$20+30)/365)+($G$39*(($C$20*0.67)/365))+(($G$37+$G$38+$G$42+$G$43+$G$44+$G$46+$G$47)*($C$20*0.5)/365))*$F$48/$C$32</f>
        <v>185.76701461574172</v>
      </c>
      <c r="G140" s="5">
        <f>(G$125*(($A$20+$C140)*0.01))-(($C$35*$E$35*$B$138+$G$36+$G$37+$G$38+$G$39+$G$40+$G$41+$G$42+$G$43+$G$44+$G$45+$G$46+$G$47+$G$61)/$C$32)-((($C$35*$E$35*$B$138+$G$40+$G$41)*$C$20/365)+($G$36*($C$20+30)/365)+($G$39*(($C$20*0.67)/365))+(($G$37+$G$38+$G$42+$G$43+$G$44+$G$46+$G$47)*($C$20*0.5)/365))*$F$48/$C$32</f>
        <v>232.86701461574162</v>
      </c>
      <c r="H140" s="4">
        <f>(H$125*(($A$20+$C140)*0.01))-(($C$35*$E$35*$B$138+$G$36+$G$37+$G$38+$G$39+$G$40+$G$41+$G$42+$G$43+$G$44+$G$45+$G$46+$G$47+$G$61)/$C$32)-((($C$35*$E$35*$B$138+$G$40+$G$41)*$C$20/365)+($G$36*($C$20+30)/365)+($G$39*(($C$20*0.67)/365))+(($G$37+$G$38+$G$42+$G$43+$G$44+$G$46+$G$47)*($C$20*0.5)/365))*$F$48/$C$32</f>
        <v>279.96701461574173</v>
      </c>
      <c r="I140" s="132"/>
      <c r="J140" s="130"/>
    </row>
    <row r="141" spans="1:10" ht="15" x14ac:dyDescent="0.2">
      <c r="A141" s="128"/>
      <c r="B141" s="7"/>
      <c r="C141" s="133"/>
      <c r="D141" s="128"/>
      <c r="E141" s="128"/>
      <c r="F141" s="128"/>
      <c r="G141" s="128"/>
      <c r="H141" s="131"/>
      <c r="I141" s="132"/>
      <c r="J141" s="130"/>
    </row>
    <row r="142" spans="1:10" ht="15" x14ac:dyDescent="0.2">
      <c r="A142" s="128"/>
      <c r="B142" s="7"/>
      <c r="C142" s="133"/>
      <c r="D142" s="128"/>
      <c r="E142" s="128"/>
      <c r="F142" s="128"/>
      <c r="G142" s="128"/>
      <c r="H142" s="131"/>
      <c r="I142" s="132"/>
      <c r="J142" s="130"/>
    </row>
    <row r="143" spans="1:10" ht="15" x14ac:dyDescent="0.2">
      <c r="A143" s="128"/>
      <c r="B143" s="7"/>
      <c r="C143" s="8">
        <f>+C145-50</f>
        <v>392</v>
      </c>
      <c r="D143" s="5">
        <f>(D$125*(($A$20+$C143)*0.01))-(($C$35*$E$35*$B$145+$G$36+$G$37+$G$38+$G$39+$G$40+$G$41+$G$42+$G$43+$G$44+$G$45+$G$46+$G$47+$G$61)/$C$32)-((($C$35*$E$35*$B$145+$G$40+$G$41)*$C$20/365)+($G$36*($C$20+30)/365)+($G$39*(($C$20*0.67)/365))+(($G$37+$G$38+$G$42+$G$43+$G$44+$G$46+$G$47)*($C$20*0.5)/365))*$F$48/$C$32</f>
        <v>-53.003916426747203</v>
      </c>
      <c r="E143" s="5">
        <f>(E$125*(($A$20+$C143)*0.01))-(($C$35*$E$35*$B$145+$G$36+$G$37+$G$38+$G$39+$G$40+$G$41+$G$42+$G$43+$G$44+$G$45+$G$46+$G$47+$G$61)/$C$32)-((($C$35*$E$35*$B$145+$G$40+$G$41)*$C$20/365)+($G$36*($C$20+30)/365)+($G$39*(($C$20*0.67)/365))+(($G$37+$G$38+$G$42+$G$43+$G$44+$G$46+$G$47)*($C$20*0.5)/365))*$F$48/$C$32</f>
        <v>-10.903916426747067</v>
      </c>
      <c r="F143" s="5">
        <f>(F$125*(($A$20+$C143)*0.01))-(($C$35*$E$35*$B$145+$G$36+$G$37+$G$38+$G$39+$G$40+$G$41+$G$42+$G$43+$G$44+$G$45+$G$46+$G$47+$G$61)/$C$32)-((($C$35*$E$35*$B$145+$G$40+$G$41)*$C$20/365)+($G$36*($C$20+30)/365)+($G$39*(($C$20*0.67)/365))+(($G$37+$G$38+$G$42+$G$43+$G$44+$G$46+$G$47)*($C$20*0.5)/365))*$F$48/$C$32</f>
        <v>31.196083573252842</v>
      </c>
      <c r="G143" s="5">
        <f>(G$125*(($A$20+$C143)*0.01))-(($C$35*$E$35*$B$145+$G$36+$G$37+$G$38+$G$39+$G$40+$G$41+$G$42+$G$43+$G$44+$G$45+$G$46+$G$47+$G$61)/$C$32)-((($C$35*$E$35*$B$145+$G$40+$G$41)*$C$20/365)+($G$36*($C$20+30)/365)+($G$39*(($C$20*0.67)/365))+(($G$37+$G$38+$G$42+$G$43+$G$44+$G$46+$G$47)*($C$20*0.5)/365))*$F$48/$C$32</f>
        <v>73.296083573252758</v>
      </c>
      <c r="H143" s="4">
        <f>(H$125*(($A$20+$C143)*0.01))-(($C$35*$E$35*$B$145+$G$36+$G$37+$G$38+$G$39+$G$40+$G$41+$G$42+$G$43+$G$44+$G$45+$G$46+$G$47+$G$61)/$C$32)-((($C$35*$E$35*$B$145+$G$40+$G$41)*$C$20/365)+($G$36*($C$20+30)/365)+($G$39*(($C$20*0.67)/365))+(($G$37+$G$38+$G$42+$G$43+$G$44+$G$46+$G$47)*($C$20*0.5)/365))*$F$48/$C$32</f>
        <v>115.39608357325289</v>
      </c>
      <c r="I143" s="132"/>
      <c r="J143" s="130"/>
    </row>
    <row r="144" spans="1:10" ht="15.75" thickBot="1" x14ac:dyDescent="0.25">
      <c r="A144" s="128"/>
      <c r="B144" s="7"/>
      <c r="C144" s="133"/>
      <c r="D144" s="128"/>
      <c r="E144" s="128"/>
      <c r="F144" s="128"/>
      <c r="G144" s="128"/>
      <c r="H144" s="131"/>
      <c r="I144" s="132"/>
      <c r="J144" s="130"/>
    </row>
    <row r="145" spans="1:10" ht="15.75" thickBot="1" x14ac:dyDescent="0.25">
      <c r="A145" s="128"/>
      <c r="B145" s="7">
        <f>F35</f>
        <v>161</v>
      </c>
      <c r="C145" s="8">
        <f>(C24-A20)</f>
        <v>442</v>
      </c>
      <c r="D145" s="5">
        <f>(D$125*(($A$20+$C145)*0.01))-(($C$35*$E$35*$B$145+$G$36+$G$37+$G$38+$G$39+$G$40+$G$41+$G$42+$G$43+$G$44+$G$45+$G$46+$G$47+$G$61)/$C$32)-((($C$35*$E$35*$B$145+$G$40+$G$41)*$C$20/365)+($G$36*($C$20+30)/365)+($G$39*(($C$20*0.67)/365))+(($G$37+$G$38+$G$42+$G$43+$G$44+$G$46+$G$47)*($C$20*0.5)/365))*$F$48/$C$32</f>
        <v>7.4960835732527968</v>
      </c>
      <c r="E145" s="5">
        <f>(E$125*(($A$20+$C145)*0.01))-(($C$35*$E$35*$B$145+$G$36+$G$37+$G$38+$G$39+$G$40+$G$41+$G$42+$G$43+$G$44+$G$45+$G$46+$G$47+$G$61)/$C$32)-((($C$35*$E$35*$B$145+$G$40+$G$41)*$C$20/365)+($G$36*($C$20+30)/365)+($G$39*(($C$20*0.67)/365))+(($G$37+$G$38+$G$42+$G$43+$G$44+$G$46+$G$47)*($C$20*0.5)/365))*$F$48/$C$32</f>
        <v>52.096083573252933</v>
      </c>
      <c r="F145" s="9">
        <f>(F$125*(($A$20+$C145)*0.01))-(($C$35*$E$35*$B$145+$G$36+$G$37+$G$38+$G$39+$G$40+$G$41+$G$42+$G$43+$G$44+$G$45+$G$46+$G$47+$G$61)/$C$32)-((($C$35*$E$35*$B$145+$G$40+$G$41)*$C$20/365)+($G$36*($C$20+30)/365)+($G$39*(($C$20*0.67)/365))+(($G$37+$G$38+$G$42+$G$43+$G$44+$G$46+$G$47)*($C$20*0.5)/365))*$F$48/$C$32</f>
        <v>96.696083573252849</v>
      </c>
      <c r="G145" s="5">
        <f>(G$125*(($A$20+$C145)*0.01))-(($C$35*$E$35*$B$145+$G$36+$G$37+$G$38+$G$39+$G$40+$G$41+$G$42+$G$43+$G$44+$G$45+$G$46+$G$47+$G$61)/$C$32)-((($C$35*$E$35*$B$145+$G$40+$G$41)*$C$20/365)+($G$36*($C$20+30)/365)+($G$39*(($C$20*0.67)/365))+(($G$37+$G$38+$G$42+$G$43+$G$44+$G$46+$G$47)*($C$20*0.5)/365))*$F$48/$C$32</f>
        <v>141.29608357325276</v>
      </c>
      <c r="H145" s="4">
        <f>(H$125*(($A$20+$C145)*0.01))-(($C$35*$E$35*$B$145+$G$36+$G$37+$G$38+$G$39+$G$40+$G$41+$G$42+$G$43+$G$44+$G$45+$G$46+$G$47+$G$61)/$C$32)-((($C$35*$E$35*$B$145+$G$40+$G$41)*$C$20/365)+($G$36*($C$20+30)/365)+($G$39*(($C$20*0.67)/365))+(($G$37+$G$38+$G$42+$G$43+$G$44+$G$46+$G$47)*($C$20*0.5)/365))*$F$48/$C$32</f>
        <v>185.89608357325289</v>
      </c>
      <c r="I145" s="132"/>
      <c r="J145" s="130"/>
    </row>
    <row r="146" spans="1:10" ht="15" x14ac:dyDescent="0.2">
      <c r="A146" s="128"/>
      <c r="B146" s="7"/>
      <c r="C146" s="133"/>
      <c r="D146" s="128"/>
      <c r="E146" s="128"/>
      <c r="F146" s="128"/>
      <c r="G146" s="128"/>
      <c r="H146" s="131"/>
      <c r="I146" s="132"/>
      <c r="J146" s="130"/>
    </row>
    <row r="147" spans="1:10" ht="15" x14ac:dyDescent="0.2">
      <c r="A147" s="128"/>
      <c r="B147" s="7"/>
      <c r="C147" s="8">
        <f>C145+50</f>
        <v>492</v>
      </c>
      <c r="D147" s="5">
        <f>(D$125*(($A$20+$C147)*0.01))-(($C$35*$E$35*$B$145+$G$36+$G$37+$G$38+$G$39+$G$40+$G$41+$G$42+$G$43+$G$44+$G$45+$G$46+$G$47+$G$61)/$C$32)-((($C$35*$E$35*$B$145+$G$40+$G$41)*$C$20/365)+($G$36*($C$20+30)/365)+($G$39*(($C$20*0.67)/365))+(($G$37+$G$38+$G$42+$G$43+$G$44+$G$46+$G$47)*($C$20*0.5)/365))*$F$48/$C$32</f>
        <v>67.996083573252804</v>
      </c>
      <c r="E147" s="5">
        <f>(E$125*(($A$20+$C147)*0.01))-(($C$35*$E$35*$B$145+$G$36+$G$37+$G$38+$G$39+$G$40+$G$41+$G$42+$G$43+$G$44+$G$45+$G$46+$G$47+$G$61)/$C$32)-((($C$35*$E$35*$B$145+$G$40+$G$41)*$C$20/365)+($G$36*($C$20+30)/365)+($G$39*(($C$20*0.67)/365))+(($G$37+$G$38+$G$42+$G$43+$G$44+$G$46+$G$47)*($C$20*0.5)/365))*$F$48/$C$32</f>
        <v>115.09608357325294</v>
      </c>
      <c r="F147" s="5">
        <f>(F$125*(($A$20+$C147)*0.01))-(($C$35*$E$35*$B$145+$G$36+$G$37+$G$38+$G$39+$G$40+$G$41+$G$42+$G$43+$G$44+$G$45+$G$46+$G$47+$G$61)/$C$32)-((($C$35*$E$35*$B$145+$G$40+$G$41)*$C$20/365)+($G$36*($C$20+30)/365)+($G$39*(($C$20*0.67)/365))+(($G$37+$G$38+$G$42+$G$43+$G$44+$G$46+$G$47)*($C$20*0.5)/365))*$F$48/$C$32</f>
        <v>162.19608357325285</v>
      </c>
      <c r="G147" s="5">
        <f>(G$125*(($A$20+$C147)*0.01))-(($C$35*$E$35*$B$145+$G$36+$G$37+$G$38+$G$39+$G$40+$G$41+$G$42+$G$43+$G$44+$G$45+$G$46+$G$47+$G$61)/$C$32)-((($C$35*$E$35*$B$145+$G$40+$G$41)*$C$20/365)+($G$36*($C$20+30)/365)+($G$39*(($C$20*0.67)/365))+(($G$37+$G$38+$G$42+$G$43+$G$44+$G$46+$G$47)*($C$20*0.5)/365))*$F$48/$C$32</f>
        <v>209.29608357325276</v>
      </c>
      <c r="H147" s="4">
        <f>(H$125*(($A$20+$C147)*0.01))-(($C$35*$E$35*$B$145+$G$36+$G$37+$G$38+$G$39+$G$40+$G$41+$G$42+$G$43+$G$44+$G$45+$G$46+$G$47+$G$61)/$C$32)-((($C$35*$E$35*$B$145+$G$40+$G$41)*$C$20/365)+($G$36*($C$20+30)/365)+($G$39*(($C$20*0.67)/365))+(($G$37+$G$38+$G$42+$G$43+$G$44+$G$46+$G$47)*($C$20*0.5)/365))*$F$48/$C$32</f>
        <v>256.39608357325289</v>
      </c>
      <c r="I147" s="132"/>
      <c r="J147" s="130"/>
    </row>
    <row r="148" spans="1:10" ht="15" x14ac:dyDescent="0.2">
      <c r="A148" s="128"/>
      <c r="B148" s="7"/>
      <c r="C148" s="133"/>
      <c r="D148" s="128"/>
      <c r="E148" s="128"/>
      <c r="F148" s="128"/>
      <c r="G148" s="128"/>
      <c r="H148" s="131"/>
      <c r="I148" s="132"/>
      <c r="J148" s="130"/>
    </row>
    <row r="149" spans="1:10" ht="15" x14ac:dyDescent="0.2">
      <c r="A149" s="128"/>
      <c r="B149" s="7"/>
      <c r="C149" s="133"/>
      <c r="D149" s="128"/>
      <c r="E149" s="128"/>
      <c r="F149" s="128"/>
      <c r="G149" s="128"/>
      <c r="H149" s="131"/>
      <c r="I149" s="132"/>
      <c r="J149" s="130"/>
    </row>
    <row r="150" spans="1:10" ht="15" x14ac:dyDescent="0.2">
      <c r="A150" s="128"/>
      <c r="B150" s="7"/>
      <c r="C150" s="6">
        <f>C143</f>
        <v>392</v>
      </c>
      <c r="D150" s="5">
        <f>(D$125*(($A$20+$C150)*0.01))-(($C$35*$E$35*$B$152+$G$36+$G$37+$G$38+$G$39+$G$40+$G$41+$G$42+$G$43+$G$44+$G$45+$G$46+$G$47+$G$61)/$C$32)-((($C$35*$E$35*$B$152+$G$40+$G$41)*$C$20/365)+($G$36*($C$20+30)/365)+($G$39*(($C$20*0.67)/365))+(($G$37+$G$38+$G$42+$G$43+$G$44+$G$46+$G$47)*($C$20*0.5)/365))*$F$48/$C$32</f>
        <v>-76.57484746923619</v>
      </c>
      <c r="E150" s="5">
        <f>(E$125*(($A$20+$C150)*0.01))-(($C$35*$E$35*$B$152+$G$36+$G$37+$G$38+$G$39+$G$40+$G$41+$G$42+$G$43+$G$44+$G$45+$G$46+$G$47+$G$61)/$C$32)-((($C$35*$E$35*$B$152+$G$40+$G$41)*$C$20/365)+($G$36*($C$20+30)/365)+($G$39*(($C$20*0.67)/365))+(($G$37+$G$38+$G$42+$G$43+$G$44+$G$46+$G$47)*($C$20*0.5)/365))*$F$48/$C$32</f>
        <v>-34.474847469236053</v>
      </c>
      <c r="F150" s="5">
        <f>(F$125*(($A$20+$C150)*0.01))-(($C$35*$E$35*$B$152+$G$36+$G$37+$G$38+$G$39+$G$40+$G$41+$G$42+$G$43+$G$44+$G$45+$G$46+$G$47+$G$61)/$C$32)-((($C$35*$E$35*$B$152+$G$40+$G$41)*$C$20/365)+($G$36*($C$20+30)/365)+($G$39*(($C$20*0.67)/365))+(($G$37+$G$38+$G$42+$G$43+$G$44+$G$46+$G$47)*($C$20*0.5)/365))*$F$48/$C$32</f>
        <v>7.6251525307638595</v>
      </c>
      <c r="G150" s="5">
        <f>(G$125*(($A$20+$C150)*0.01))-(($C$35*$E$35*$B$152+$G$36+$G$37+$G$38+$G$39+$G$40+$G$41+$G$42+$G$43+$G$44+$G$45+$G$46+$G$47+$G$61)/$C$32)-((($C$35*$E$35*$B$152+$G$40+$G$41)*$C$20/365)+($G$36*($C$20+30)/365)+($G$39*(($C$20*0.67)/365))+(($G$37+$G$38+$G$42+$G$43+$G$44+$G$46+$G$47)*($C$20*0.5)/365))*$F$48/$C$32</f>
        <v>49.725152530763765</v>
      </c>
      <c r="H150" s="4">
        <f>(H$125*(($A$20+$C150)*0.01))-(($C$35*$E$35*$B$152+$G$36+$G$37+$G$38+$G$39+$G$40+$G$41+$G$42+$G$43+$G$44+$G$45+$G$46+$G$47+$G$61)/$C$32)-((($C$35*$E$35*$B$152+$G$40+$G$41)*$C$20/365)+($G$36*($C$20+30)/365)+($G$39*(($C$20*0.67)/365))+(($G$37+$G$38+$G$42+$G$43+$G$44+$G$46+$G$47)*($C$20*0.5)/365))*$F$48/$C$32</f>
        <v>91.825152530763901</v>
      </c>
      <c r="I150" s="132"/>
      <c r="J150" s="130"/>
    </row>
    <row r="151" spans="1:10" ht="15" x14ac:dyDescent="0.2">
      <c r="A151" s="128"/>
      <c r="B151" s="7"/>
      <c r="C151" s="133"/>
      <c r="D151" s="5"/>
      <c r="E151" s="5"/>
      <c r="F151" s="5"/>
      <c r="G151" s="5"/>
      <c r="H151" s="4"/>
      <c r="I151" s="132"/>
      <c r="J151" s="130"/>
    </row>
    <row r="152" spans="1:10" ht="15" x14ac:dyDescent="0.2">
      <c r="A152" s="128"/>
      <c r="B152" s="7">
        <f>B145+5</f>
        <v>166</v>
      </c>
      <c r="C152" s="6">
        <f>C145</f>
        <v>442</v>
      </c>
      <c r="D152" s="5">
        <f>(D$125*(($A$20+$C152)*0.01))-(($C$35*$E$35*$B$152+$G$36+$G$37+$G$38+$G$39+$G$40+$G$41+$G$42+$G$43+$G$44+$G$45+$G$46+$G$47+$G$61)/$C$32)-((($C$35*$E$35*$B$152+$G$40+$G$41)*$C$20/365)+($G$36*($C$20+30)/365)+($G$39*(($C$20*0.67)/365))+(($G$37+$G$38+$G$42+$G$43+$G$44+$G$46+$G$47)*($C$20*0.5)/365))*$F$48/$C$32</f>
        <v>-16.074847469236186</v>
      </c>
      <c r="E152" s="5">
        <f>(E$125*(($A$20+$C152)*0.01))-(($C$35*$E$35*$B$152+$G$36+$G$37+$G$38+$G$39+$G$40+$G$41+$G$42+$G$43+$G$44+$G$45+$G$46+$G$47+$G$61)/$C$32)-((($C$35*$E$35*$B$152+$G$40+$G$41)*$C$20/365)+($G$36*($C$20+30)/365)+($G$39*(($C$20*0.67)/365))+(($G$37+$G$38+$G$42+$G$43+$G$44+$G$46+$G$47)*($C$20*0.5)/365))*$F$48/$C$32</f>
        <v>28.52515253076395</v>
      </c>
      <c r="F152" s="5">
        <f>(F$125*(($A$20+$C152)*0.01))-(($C$35*$E$35*$B$152+$G$36+$G$37+$G$38+$G$39+$G$40+$G$41+$G$42+$G$43+$G$44+$G$45+$G$46+$G$47+$G$61)/$C$32)-((($C$35*$E$35*$B$152+$G$40+$G$41)*$C$20/365)+($G$36*($C$20+30)/365)+($G$39*(($C$20*0.67)/365))+(($G$37+$G$38+$G$42+$G$43+$G$44+$G$46+$G$47)*($C$20*0.5)/365))*$F$48/$C$32</f>
        <v>73.125152530763856</v>
      </c>
      <c r="G152" s="5">
        <f>(G$125*(($A$20+$C152)*0.01))-(($C$35*$E$35*$B$152+$G$36+$G$37+$G$38+$G$39+$G$40+$G$41+$G$42+$G$43+$G$44+$G$45+$G$46+$G$47+$G$61)/$C$32)-((($C$35*$E$35*$B$152+$G$40+$G$41)*$C$20/365)+($G$36*($C$20+30)/365)+($G$39*(($C$20*0.67)/365))+(($G$37+$G$38+$G$42+$G$43+$G$44+$G$46+$G$47)*($C$20*0.5)/365))*$F$48/$C$32</f>
        <v>117.72515253076376</v>
      </c>
      <c r="H152" s="4">
        <f>(H$125*(($A$20+$C152)*0.01))-(($C$35*$E$35*$B$152+$G$36+$G$37+$G$38+$G$39+$G$40+$G$41+$G$42+$G$43+$G$44+$G$45+$G$46+$G$47+$G$61)/$C$32)-((($C$35*$E$35*$B$152+$G$40+$G$41)*$C$20/365)+($G$36*($C$20+30)/365)+($G$39*(($C$20*0.67)/365))+(($G$37+$G$38+$G$42+$G$43+$G$44+$G$46+$G$47)*($C$20*0.5)/365))*$F$48/$C$32</f>
        <v>162.32515253076392</v>
      </c>
      <c r="I152" s="132"/>
      <c r="J152" s="130"/>
    </row>
    <row r="153" spans="1:10" ht="15" x14ac:dyDescent="0.2">
      <c r="A153" s="128"/>
      <c r="B153" s="7"/>
      <c r="C153" s="133"/>
      <c r="D153" s="5"/>
      <c r="E153" s="5"/>
      <c r="F153" s="5"/>
      <c r="G153" s="5"/>
      <c r="H153" s="4"/>
      <c r="I153" s="132"/>
      <c r="J153" s="130"/>
    </row>
    <row r="154" spans="1:10" ht="15" x14ac:dyDescent="0.2">
      <c r="A154" s="128"/>
      <c r="B154" s="7"/>
      <c r="C154" s="6">
        <f>C147</f>
        <v>492</v>
      </c>
      <c r="D154" s="5">
        <f>(D$125*(($A$20+$C154)*0.01))-(($C$35*$E$35*$B$152+$G$36+$G$37+$G$38+$G$39+$G$40+$G$41+$G$42+$G$43+$G$44+$G$45+$G$46+$G$47+$G$61)/$C$32)-((($C$35*$E$35*$B$152+$G$40+$G$41)*$C$20/365)+($G$36*($C$20+30)/365)+($G$39*(($C$20*0.67)/365))+(($G$37+$G$38+$G$42+$G$43+$G$44+$G$46+$G$47)*($C$20*0.5)/365))*$F$48/$C$32</f>
        <v>44.42515253076381</v>
      </c>
      <c r="E154" s="5">
        <f>(E$125*(($A$20+$C154)*0.01))-(($C$35*$E$35*$B$152+$G$36+$G$37+$G$38+$G$39+$G$40+$G$41+$G$42+$G$43+$G$44+$G$45+$G$46+$G$47+$G$61)/$C$32)-((($C$35*$E$35*$B$152+$G$40+$G$41)*$C$20/365)+($G$36*($C$20+30)/365)+($G$39*(($C$20*0.67)/365))+(($G$37+$G$38+$G$42+$G$43+$G$44+$G$46+$G$47)*($C$20*0.5)/365))*$F$48/$C$32</f>
        <v>91.525152530763947</v>
      </c>
      <c r="F154" s="5">
        <f>(F$125*(($A$20+$C154)*0.01))-(($C$35*$E$35*$B$152+$G$36+$G$37+$G$38+$G$39+$G$40+$G$41+$G$42+$G$43+$G$44+$G$45+$G$46+$G$47+$G$61)/$C$32)-((($C$35*$E$35*$B$152+$G$40+$G$41)*$C$20/365)+($G$36*($C$20+30)/365)+($G$39*(($C$20*0.67)/365))+(($G$37+$G$38+$G$42+$G$43+$G$44+$G$46+$G$47)*($C$20*0.5)/365))*$F$48/$C$32</f>
        <v>138.62515253076387</v>
      </c>
      <c r="G154" s="5">
        <f>(G$125*(($A$20+$C154)*0.01))-(($C$35*$E$35*$B$152+$G$36+$G$37+$G$38+$G$39+$G$40+$G$41+$G$42+$G$43+$G$44+$G$45+$G$46+$G$47+$G$61)/$C$32)-((($C$35*$E$35*$B$152+$G$40+$G$41)*$C$20/365)+($G$36*($C$20+30)/365)+($G$39*(($C$20*0.67)/365))+(($G$37+$G$38+$G$42+$G$43+$G$44+$G$46+$G$47)*($C$20*0.5)/365))*$F$48/$C$32</f>
        <v>185.72515253076378</v>
      </c>
      <c r="H154" s="4">
        <f>(H$125*(($A$20+$C154)*0.01))-(($C$35*$E$35*$B$152+$G$36+$G$37+$G$38+$G$39+$G$40+$G$41+$G$42+$G$43+$G$44+$G$45+$G$46+$G$47+$G$61)/$C$32)-((($C$35*$E$35*$B$152+$G$40+$G$41)*$C$20/365)+($G$36*($C$20+30)/365)+($G$39*(($C$20*0.67)/365))+(($G$37+$G$38+$G$42+$G$43+$G$44+$G$46+$G$47)*($C$20*0.5)/365))*$F$48/$C$32</f>
        <v>232.82515253076392</v>
      </c>
      <c r="I154" s="132"/>
      <c r="J154" s="130"/>
    </row>
    <row r="155" spans="1:10" ht="15" x14ac:dyDescent="0.2">
      <c r="A155" s="128"/>
      <c r="B155" s="7"/>
      <c r="C155" s="133"/>
      <c r="D155" s="128"/>
      <c r="E155" s="128"/>
      <c r="F155" s="128"/>
      <c r="G155" s="128"/>
      <c r="H155" s="131"/>
      <c r="I155" s="132"/>
      <c r="J155" s="130"/>
    </row>
    <row r="156" spans="1:10" ht="15" x14ac:dyDescent="0.2">
      <c r="A156" s="128"/>
      <c r="B156" s="7"/>
      <c r="C156" s="133"/>
      <c r="D156" s="128"/>
      <c r="E156" s="128"/>
      <c r="F156" s="128"/>
      <c r="G156" s="128"/>
      <c r="H156" s="131"/>
      <c r="I156" s="132"/>
      <c r="J156" s="130"/>
    </row>
    <row r="157" spans="1:10" ht="15" x14ac:dyDescent="0.2">
      <c r="A157" s="128"/>
      <c r="B157" s="7"/>
      <c r="C157" s="6">
        <f>C143</f>
        <v>392</v>
      </c>
      <c r="D157" s="5">
        <f>(D$125*(($A$20+$C157)*0.01))-(($C$35*$E$35*$B$159+$G$36+$G$37+$G$38+$G$39+$G$40+$G$41+$G$42+$G$43+$G$44+$G$45+$G$46+$G$47+$G$61)/$C$32)-((($C$35*$E$35*$B$159+$G$40+$G$41)*$C$20/365)+($G$36*($C$20+30)/365)+($G$39*(($C$20*0.67)/365))+(($G$37+$G$38+$G$42+$G$43+$G$44+$G$46+$G$47)*($C$20*0.5)/365))*$F$48/$C$32</f>
        <v>-100.14577851172517</v>
      </c>
      <c r="E157" s="5">
        <f>(E$125*(($A$20+$C157)*0.01))-(($C$35*$E$35*$B$159+$G$36+$G$37+$G$38+$G$39+$G$40+$G$41+$G$42+$G$43+$G$44+$G$45+$G$46+$G$47+$G$61)/$C$32)-((($C$35*$E$35*$B$159+$G$40+$G$41)*$C$20/365)+($G$36*($C$20+30)/365)+($G$39*(($C$20*0.67)/365))+(($G$37+$G$38+$G$42+$G$43+$G$44+$G$46+$G$47)*($C$20*0.5)/365))*$F$48/$C$32</f>
        <v>-58.045778511725032</v>
      </c>
      <c r="F157" s="5">
        <f>(F$125*(($A$20+$C157)*0.01))-(($C$35*$E$35*$B$159+$G$36+$G$37+$G$38+$G$39+$G$40+$G$41+$G$42+$G$43+$G$44+$G$45+$G$46+$G$47+$G$61)/$C$32)-((($C$35*$E$35*$B$159+$G$40+$G$41)*$C$20/365)+($G$36*($C$20+30)/365)+($G$39*(($C$20*0.67)/365))+(($G$37+$G$38+$G$42+$G$43+$G$44+$G$46+$G$47)*($C$20*0.5)/365))*$F$48/$C$32</f>
        <v>-15.945778511725127</v>
      </c>
      <c r="G157" s="5">
        <f>(G$125*(($A$20+$C157)*0.01))-(($C$35*$E$35*$B$159+$G$36+$G$37+$G$38+$G$39+$G$40+$G$41+$G$42+$G$43+$G$44+$G$45+$G$46+$G$47+$G$61)/$C$32)-((($C$35*$E$35*$B$159+$G$40+$G$41)*$C$20/365)+($G$36*($C$20+30)/365)+($G$39*(($C$20*0.67)/365))+(($G$37+$G$38+$G$42+$G$43+$G$44+$G$46+$G$47)*($C$20*0.5)/365))*$F$48/$C$32</f>
        <v>26.154221488274782</v>
      </c>
      <c r="H157" s="4">
        <f>(H$125*(($A$20+$C157)*0.01))-(($C$35*$E$35*$B$159+$G$36+$G$37+$G$38+$G$39+$G$40+$G$41+$G$42+$G$43+$G$44+$G$45+$G$46+$G$47+$G$61)/$C$32)-((($C$35*$E$35*$B$159+$G$40+$G$41)*$C$20/365)+($G$36*($C$20+30)/365)+($G$39*(($C$20*0.67)/365))+(($G$37+$G$38+$G$42+$G$43+$G$44+$G$46+$G$47)*($C$20*0.5)/365))*$F$48/$C$32</f>
        <v>68.254221488274922</v>
      </c>
      <c r="I157" s="132"/>
      <c r="J157" s="130"/>
    </row>
    <row r="158" spans="1:10" ht="15" x14ac:dyDescent="0.2">
      <c r="A158" s="128"/>
      <c r="B158" s="7"/>
      <c r="C158" s="133"/>
      <c r="D158" s="5"/>
      <c r="E158" s="5"/>
      <c r="F158" s="5"/>
      <c r="G158" s="5"/>
      <c r="H158" s="4"/>
      <c r="I158" s="132"/>
      <c r="J158" s="130"/>
    </row>
    <row r="159" spans="1:10" ht="15" x14ac:dyDescent="0.2">
      <c r="A159" s="128"/>
      <c r="B159" s="7">
        <f>B145+10</f>
        <v>171</v>
      </c>
      <c r="C159" s="6">
        <f>C145</f>
        <v>442</v>
      </c>
      <c r="D159" s="5">
        <f>(D$125*(($A$20+$C159)*0.01))-(($C$35*$E$35*$B$159+$G$36+$G$37+$G$38+$G$39+$G$40+$G$41+$G$42+$G$43+$G$44+$G$45+$G$46+$G$47+$G$61)/$C$32)-((($C$35*$E$35*$B$159+$G$40+$G$41)*$C$20/365)+($G$36*($C$20+30)/365)+($G$39*(($C$20*0.67)/365))+(($G$37+$G$38+$G$42+$G$43+$G$44+$G$46+$G$47)*($C$20*0.5)/365))*$F$48/$C$32</f>
        <v>-39.645778511725169</v>
      </c>
      <c r="E159" s="5">
        <f>(E$125*(($A$20+$C159)*0.01))-(($C$35*$E$35*$B$159+$G$36+$G$37+$G$38+$G$39+$G$40+$G$41+$G$42+$G$43+$G$44+$G$45+$G$46+$G$47+$G$61)/$C$32)-((($C$35*$E$35*$B$159+$G$40+$G$41)*$C$20/365)+($G$36*($C$20+30)/365)+($G$39*(($C$20*0.67)/365))+(($G$37+$G$38+$G$42+$G$43+$G$44+$G$46+$G$47)*($C$20*0.5)/365))*$F$48/$C$32</f>
        <v>4.954221488274964</v>
      </c>
      <c r="F159" s="5">
        <f>(F$125*(($A$20+$C159)*0.01))-(($C$35*$E$35*$B$159+$G$36+$G$37+$G$38+$G$39+$G$40+$G$41+$G$42+$G$43+$G$44+$G$45+$G$46+$G$47+$G$61)/$C$32)-((($C$35*$E$35*$B$159+$G$40+$G$41)*$C$20/365)+($G$36*($C$20+30)/365)+($G$39*(($C$20*0.67)/365))+(($G$37+$G$38+$G$42+$G$43+$G$44+$G$46+$G$47)*($C$20*0.5)/365))*$F$48/$C$32</f>
        <v>49.554221488274877</v>
      </c>
      <c r="G159" s="5">
        <f>(G$125*(($A$20+$C159)*0.01))-(($C$35*$E$35*$B$159+$G$36+$G$37+$G$38+$G$39+$G$40+$G$41+$G$42+$G$43+$G$44+$G$45+$G$46+$G$47+$G$61)/$C$32)-((($C$35*$E$35*$B$159+$G$40+$G$41)*$C$20/365)+($G$36*($C$20+30)/365)+($G$39*(($C$20*0.67)/365))+(($G$37+$G$38+$G$42+$G$43+$G$44+$G$46+$G$47)*($C$20*0.5)/365))*$F$48/$C$32</f>
        <v>94.154221488274786</v>
      </c>
      <c r="H159" s="4">
        <f>(H$125*(($A$20+$C159)*0.01))-(($C$35*$E$35*$B$159+$G$36+$G$37+$G$38+$G$39+$G$40+$G$41+$G$42+$G$43+$G$44+$G$45+$G$46+$G$47+$G$61)/$C$32)-((($C$35*$E$35*$B$159+$G$40+$G$41)*$C$20/365)+($G$36*($C$20+30)/365)+($G$39*(($C$20*0.67)/365))+(($G$37+$G$38+$G$42+$G$43+$G$44+$G$46+$G$47)*($C$20*0.5)/365))*$F$48/$C$32</f>
        <v>138.75422148827491</v>
      </c>
      <c r="I159" s="132"/>
      <c r="J159" s="130"/>
    </row>
    <row r="160" spans="1:10" ht="15" x14ac:dyDescent="0.2">
      <c r="A160" s="128"/>
      <c r="B160" s="7"/>
      <c r="C160" s="133"/>
      <c r="D160" s="5"/>
      <c r="E160" s="5"/>
      <c r="F160" s="5"/>
      <c r="G160" s="5"/>
      <c r="H160" s="4"/>
      <c r="I160" s="132"/>
      <c r="J160" s="130"/>
    </row>
    <row r="161" spans="1:10" ht="15" x14ac:dyDescent="0.2">
      <c r="A161" s="128"/>
      <c r="B161" s="7"/>
      <c r="C161" s="6">
        <f>C147</f>
        <v>492</v>
      </c>
      <c r="D161" s="5">
        <f>(D$125*(($A$20+$C161)*0.01))-(($C$35*$E$35*$B$159+$G$36+$G$37+$G$38+$G$39+$G$40+$G$41+$G$42+$G$43+$G$44+$G$45+$G$46+$G$47+$G$61)/$C$32)-((($C$35*$E$35*$B$159+$G$40+$G$41)*$C$20/365)+($G$36*($C$20+30)/365)+($G$39*(($C$20*0.67)/365))+(($G$37+$G$38+$G$42+$G$43+$G$44+$G$46+$G$47)*($C$20*0.5)/365))*$F$48/$C$32</f>
        <v>20.854221488274828</v>
      </c>
      <c r="E161" s="5">
        <f>(E$125*(($A$20+$C161)*0.01))-(($C$35*$E$35*$B$159+$G$36+$G$37+$G$38+$G$39+$G$40+$G$41+$G$42+$G$43+$G$44+$G$45+$G$46+$G$47+$G$61)/$C$32)-((($C$35*$E$35*$B$159+$G$40+$G$41)*$C$20/365)+($G$36*($C$20+30)/365)+($G$39*(($C$20*0.67)/365))+(($G$37+$G$38+$G$42+$G$43+$G$44+$G$46+$G$47)*($C$20*0.5)/365))*$F$48/$C$32</f>
        <v>67.954221488274968</v>
      </c>
      <c r="F161" s="5">
        <f>(F$125*(($A$20+$C161)*0.01))-(($C$35*$E$35*$B$159+$G$36+$G$37+$G$38+$G$39+$G$40+$G$41+$G$42+$G$43+$G$44+$G$45+$G$46+$G$47+$G$61)/$C$32)-((($C$35*$E$35*$B$159+$G$40+$G$41)*$C$20/365)+($G$36*($C$20+30)/365)+($G$39*(($C$20*0.67)/365))+(($G$37+$G$38+$G$42+$G$43+$G$44+$G$46+$G$47)*($C$20*0.5)/365))*$F$48/$C$32</f>
        <v>115.05422148827488</v>
      </c>
      <c r="G161" s="5">
        <f>(G$125*(($A$20+$C161)*0.01))-(($C$35*$E$35*$B$159+$G$36+$G$37+$G$38+$G$39+$G$40+$G$41+$G$42+$G$43+$G$44+$G$45+$G$46+$G$47+$G$61)/$C$32)-((($C$35*$E$35*$B$159+$G$40+$G$41)*$C$20/365)+($G$36*($C$20+30)/365)+($G$39*(($C$20*0.67)/365))+(($G$37+$G$38+$G$42+$G$43+$G$44+$G$46+$G$47)*($C$20*0.5)/365))*$F$48/$C$32</f>
        <v>162.15422148827477</v>
      </c>
      <c r="H161" s="4">
        <f>(H$125*(($A$20+$C161)*0.01))-(($C$35*$E$35*$B$159+$G$36+$G$37+$G$38+$G$39+$G$40+$G$41+$G$42+$G$43+$G$44+$G$45+$G$46+$G$47+$G$61)/$C$32)-((($C$35*$E$35*$B$159+$G$40+$G$41)*$C$20/365)+($G$36*($C$20+30)/365)+($G$39*(($C$20*0.67)/365))+(($G$37+$G$38+$G$42+$G$43+$G$44+$G$46+$G$47)*($C$20*0.5)/365))*$F$48/$C$32</f>
        <v>209.25422148827491</v>
      </c>
      <c r="I161" s="132"/>
      <c r="J161" s="130"/>
    </row>
    <row r="162" spans="1:10" ht="15" x14ac:dyDescent="0.2">
      <c r="A162" s="128"/>
      <c r="B162" s="128"/>
      <c r="C162" s="128"/>
      <c r="D162" s="134"/>
      <c r="E162" s="13"/>
      <c r="F162" s="13"/>
      <c r="G162" s="13"/>
      <c r="H162" s="135"/>
      <c r="I162" s="129"/>
      <c r="J162" s="130"/>
    </row>
    <row r="163" spans="1:10" ht="15" x14ac:dyDescent="0.2">
      <c r="A163" s="128"/>
      <c r="B163" s="128"/>
      <c r="C163" s="128"/>
      <c r="D163" s="3" t="s">
        <v>4</v>
      </c>
      <c r="E163" s="128"/>
      <c r="F163" s="128"/>
      <c r="G163" s="128"/>
      <c r="H163" s="12"/>
      <c r="I163" s="132"/>
    </row>
    <row r="164" spans="1:10" ht="15" x14ac:dyDescent="0.2">
      <c r="A164" s="128"/>
      <c r="B164" s="128"/>
      <c r="C164" s="128"/>
      <c r="D164" s="128"/>
      <c r="E164" s="128"/>
      <c r="F164" s="128"/>
      <c r="G164" s="128"/>
      <c r="H164" s="12"/>
      <c r="I164" s="132"/>
    </row>
    <row r="165" spans="1:10" ht="15" x14ac:dyDescent="0.2">
      <c r="A165" s="128"/>
      <c r="B165" s="1" t="s">
        <v>3</v>
      </c>
      <c r="C165" s="128"/>
      <c r="D165" s="128"/>
      <c r="E165" s="128"/>
      <c r="F165" s="128"/>
      <c r="G165" s="128"/>
      <c r="H165" s="12"/>
      <c r="I165" s="132"/>
    </row>
    <row r="166" spans="1:10" ht="15" x14ac:dyDescent="0.2">
      <c r="A166" s="128"/>
      <c r="B166" s="1" t="s">
        <v>2</v>
      </c>
      <c r="C166" s="128"/>
      <c r="D166" s="128"/>
      <c r="E166" s="128"/>
      <c r="F166" s="128"/>
      <c r="G166" s="128"/>
      <c r="H166" s="128"/>
      <c r="I166" s="129"/>
    </row>
    <row r="167" spans="1:10" ht="15" x14ac:dyDescent="0.2">
      <c r="A167" s="128"/>
      <c r="B167" s="2" t="s">
        <v>1</v>
      </c>
      <c r="C167" s="128"/>
      <c r="D167" s="128"/>
      <c r="E167" s="128"/>
      <c r="F167" s="128"/>
      <c r="G167" s="128"/>
      <c r="H167" s="128"/>
      <c r="I167" s="129"/>
    </row>
    <row r="168" spans="1:10" ht="15" x14ac:dyDescent="0.2">
      <c r="A168" s="128"/>
      <c r="B168" s="1" t="s">
        <v>0</v>
      </c>
      <c r="C168" s="128"/>
      <c r="D168" s="128"/>
      <c r="E168" s="128"/>
      <c r="F168" s="128"/>
      <c r="G168" s="128"/>
      <c r="H168" s="128"/>
      <c r="I168" s="129"/>
    </row>
    <row r="169" spans="1:10" ht="15" x14ac:dyDescent="0.2">
      <c r="A169" s="136"/>
      <c r="B169" s="136"/>
      <c r="C169" s="136"/>
      <c r="D169" s="136"/>
      <c r="E169" s="136"/>
      <c r="F169" s="136"/>
      <c r="G169" s="136"/>
      <c r="H169" s="136"/>
      <c r="I169" s="129"/>
    </row>
    <row r="170" spans="1:10" ht="15" x14ac:dyDescent="0.2">
      <c r="I170" s="118"/>
    </row>
    <row r="171" spans="1:10" ht="15" x14ac:dyDescent="0.2">
      <c r="I171" s="118"/>
    </row>
    <row r="172" spans="1:10" ht="15" x14ac:dyDescent="0.2">
      <c r="I172" s="118"/>
    </row>
    <row r="173" spans="1:10" ht="15" x14ac:dyDescent="0.2">
      <c r="I173" s="118"/>
    </row>
    <row r="174" spans="1:10" ht="15" x14ac:dyDescent="0.2">
      <c r="I174" s="118"/>
    </row>
    <row r="175" spans="1:10" ht="15" x14ac:dyDescent="0.2">
      <c r="I175" s="118"/>
    </row>
    <row r="176" spans="1:10" ht="15" x14ac:dyDescent="0.2">
      <c r="I176" s="118"/>
    </row>
    <row r="177" spans="9:9" ht="15" x14ac:dyDescent="0.2">
      <c r="I177" s="118"/>
    </row>
    <row r="178" spans="9:9" ht="15" x14ac:dyDescent="0.2">
      <c r="I178" s="118"/>
    </row>
    <row r="179" spans="9:9" ht="15" x14ac:dyDescent="0.2">
      <c r="I179" s="118"/>
    </row>
    <row r="180" spans="9:9" ht="15" x14ac:dyDescent="0.2">
      <c r="I180" s="118"/>
    </row>
    <row r="181" spans="9:9" ht="15" x14ac:dyDescent="0.2">
      <c r="I181" s="118"/>
    </row>
    <row r="182" spans="9:9" ht="15" x14ac:dyDescent="0.2">
      <c r="I182" s="118"/>
    </row>
    <row r="183" spans="9:9" ht="15" x14ac:dyDescent="0.2">
      <c r="I183" s="118"/>
    </row>
    <row r="184" spans="9:9" ht="15" x14ac:dyDescent="0.2">
      <c r="I184" s="118"/>
    </row>
    <row r="185" spans="9:9" ht="15" x14ac:dyDescent="0.2">
      <c r="I185" s="118"/>
    </row>
    <row r="186" spans="9:9" ht="15" x14ac:dyDescent="0.2">
      <c r="I186" s="118"/>
    </row>
    <row r="187" spans="9:9" ht="15" x14ac:dyDescent="0.2">
      <c r="I187" s="118"/>
    </row>
    <row r="188" spans="9:9" ht="15" x14ac:dyDescent="0.2">
      <c r="I188" s="118"/>
    </row>
    <row r="189" spans="9:9" ht="15" x14ac:dyDescent="0.2">
      <c r="I189" s="118"/>
    </row>
    <row r="190" spans="9:9" ht="15" x14ac:dyDescent="0.2">
      <c r="I190" s="118"/>
    </row>
    <row r="191" spans="9:9" ht="15" x14ac:dyDescent="0.2">
      <c r="I191" s="118"/>
    </row>
    <row r="192" spans="9:9" ht="15" x14ac:dyDescent="0.2">
      <c r="I192" s="118"/>
    </row>
    <row r="193" spans="9:9" ht="15" x14ac:dyDescent="0.2">
      <c r="I193" s="118"/>
    </row>
    <row r="194" spans="9:9" ht="15" x14ac:dyDescent="0.2">
      <c r="I194" s="118"/>
    </row>
    <row r="195" spans="9:9" ht="15" x14ac:dyDescent="0.2">
      <c r="I195" s="118"/>
    </row>
    <row r="196" spans="9:9" ht="15" x14ac:dyDescent="0.2">
      <c r="I196" s="118"/>
    </row>
    <row r="197" spans="9:9" ht="15" x14ac:dyDescent="0.2">
      <c r="I197" s="118"/>
    </row>
    <row r="198" spans="9:9" ht="15" x14ac:dyDescent="0.2">
      <c r="I198" s="118"/>
    </row>
    <row r="199" spans="9:9" ht="15" x14ac:dyDescent="0.2">
      <c r="I199" s="118"/>
    </row>
    <row r="200" spans="9:9" ht="15" x14ac:dyDescent="0.2">
      <c r="I200" s="118"/>
    </row>
    <row r="201" spans="9:9" ht="15" x14ac:dyDescent="0.2">
      <c r="I201" s="118"/>
    </row>
    <row r="202" spans="9:9" ht="15" x14ac:dyDescent="0.2">
      <c r="I202" s="118"/>
    </row>
    <row r="203" spans="9:9" ht="15" x14ac:dyDescent="0.2">
      <c r="I203" s="118"/>
    </row>
    <row r="204" spans="9:9" ht="15" x14ac:dyDescent="0.2">
      <c r="I204" s="118"/>
    </row>
    <row r="205" spans="9:9" ht="15" x14ac:dyDescent="0.2">
      <c r="I205" s="118"/>
    </row>
    <row r="206" spans="9:9" ht="15" x14ac:dyDescent="0.2">
      <c r="I206" s="118"/>
    </row>
    <row r="207" spans="9:9" ht="15" x14ac:dyDescent="0.2">
      <c r="I207" s="118"/>
    </row>
    <row r="208" spans="9:9" ht="15" x14ac:dyDescent="0.2">
      <c r="I208" s="118"/>
    </row>
    <row r="209" spans="9:9" ht="15" x14ac:dyDescent="0.2">
      <c r="I209" s="118"/>
    </row>
    <row r="210" spans="9:9" ht="15" x14ac:dyDescent="0.2">
      <c r="I210" s="118"/>
    </row>
    <row r="211" spans="9:9" ht="15" x14ac:dyDescent="0.2">
      <c r="I211" s="118"/>
    </row>
    <row r="212" spans="9:9" ht="15" x14ac:dyDescent="0.2">
      <c r="I212" s="118"/>
    </row>
    <row r="213" spans="9:9" ht="15" x14ac:dyDescent="0.2">
      <c r="I213" s="118"/>
    </row>
    <row r="214" spans="9:9" ht="15" x14ac:dyDescent="0.2">
      <c r="I214" s="118"/>
    </row>
    <row r="215" spans="9:9" ht="15" x14ac:dyDescent="0.2">
      <c r="I215" s="118"/>
    </row>
    <row r="216" spans="9:9" ht="15" x14ac:dyDescent="0.2">
      <c r="I216" s="118"/>
    </row>
    <row r="217" spans="9:9" ht="15" x14ac:dyDescent="0.2">
      <c r="I217" s="118"/>
    </row>
    <row r="218" spans="9:9" ht="15" x14ac:dyDescent="0.2">
      <c r="I218" s="118"/>
    </row>
    <row r="219" spans="9:9" ht="15" x14ac:dyDescent="0.2">
      <c r="I219" s="118"/>
    </row>
    <row r="220" spans="9:9" ht="15" x14ac:dyDescent="0.2">
      <c r="I220" s="118"/>
    </row>
    <row r="221" spans="9:9" ht="15" x14ac:dyDescent="0.2">
      <c r="I221" s="118"/>
    </row>
    <row r="222" spans="9:9" ht="15" x14ac:dyDescent="0.2">
      <c r="I222" s="118"/>
    </row>
    <row r="223" spans="9:9" ht="15" x14ac:dyDescent="0.2">
      <c r="I223" s="118"/>
    </row>
    <row r="224" spans="9:9" ht="15" x14ac:dyDescent="0.2">
      <c r="I224" s="118"/>
    </row>
    <row r="225" spans="9:9" ht="15" x14ac:dyDescent="0.2">
      <c r="I225" s="118"/>
    </row>
    <row r="226" spans="9:9" ht="15" x14ac:dyDescent="0.2">
      <c r="I226" s="118"/>
    </row>
    <row r="227" spans="9:9" ht="15" x14ac:dyDescent="0.2">
      <c r="I227" s="118"/>
    </row>
    <row r="228" spans="9:9" ht="15" x14ac:dyDescent="0.2">
      <c r="I228" s="118"/>
    </row>
    <row r="229" spans="9:9" ht="15" x14ac:dyDescent="0.2">
      <c r="I229" s="118"/>
    </row>
    <row r="230" spans="9:9" ht="15" x14ac:dyDescent="0.2">
      <c r="I230" s="118"/>
    </row>
    <row r="231" spans="9:9" ht="15" x14ac:dyDescent="0.2">
      <c r="I231" s="118"/>
    </row>
    <row r="232" spans="9:9" ht="15" x14ac:dyDescent="0.2">
      <c r="I232" s="118"/>
    </row>
    <row r="233" spans="9:9" ht="15" x14ac:dyDescent="0.2">
      <c r="I233" s="118"/>
    </row>
    <row r="234" spans="9:9" ht="15" x14ac:dyDescent="0.2">
      <c r="I234" s="118"/>
    </row>
    <row r="235" spans="9:9" ht="15" x14ac:dyDescent="0.2">
      <c r="I235" s="118"/>
    </row>
    <row r="236" spans="9:9" ht="15" x14ac:dyDescent="0.2">
      <c r="I236" s="118"/>
    </row>
    <row r="237" spans="9:9" ht="15" x14ac:dyDescent="0.2">
      <c r="I237" s="118"/>
    </row>
    <row r="238" spans="9:9" ht="15" x14ac:dyDescent="0.2">
      <c r="I238" s="118"/>
    </row>
    <row r="239" spans="9:9" ht="15" x14ac:dyDescent="0.2">
      <c r="I239" s="118"/>
    </row>
    <row r="240" spans="9:9" ht="15" x14ac:dyDescent="0.2">
      <c r="I240" s="118"/>
    </row>
    <row r="241" spans="9:9" ht="15" x14ac:dyDescent="0.2">
      <c r="I241" s="118"/>
    </row>
    <row r="242" spans="9:9" ht="15" x14ac:dyDescent="0.2">
      <c r="I242" s="118"/>
    </row>
    <row r="243" spans="9:9" ht="15" x14ac:dyDescent="0.2">
      <c r="I243" s="118"/>
    </row>
    <row r="244" spans="9:9" ht="15" x14ac:dyDescent="0.2">
      <c r="I244" s="118"/>
    </row>
    <row r="245" spans="9:9" ht="15" x14ac:dyDescent="0.2">
      <c r="I245" s="118"/>
    </row>
    <row r="246" spans="9:9" ht="15" x14ac:dyDescent="0.2">
      <c r="I246" s="118"/>
    </row>
    <row r="247" spans="9:9" ht="15" x14ac:dyDescent="0.2">
      <c r="I247" s="118"/>
    </row>
    <row r="248" spans="9:9" ht="15" x14ac:dyDescent="0.2">
      <c r="I248" s="118"/>
    </row>
    <row r="249" spans="9:9" ht="15" x14ac:dyDescent="0.2">
      <c r="I249" s="118"/>
    </row>
    <row r="250" spans="9:9" ht="15" x14ac:dyDescent="0.2">
      <c r="I250" s="118"/>
    </row>
    <row r="251" spans="9:9" ht="15" x14ac:dyDescent="0.2">
      <c r="I251" s="118"/>
    </row>
    <row r="252" spans="9:9" ht="15" x14ac:dyDescent="0.2">
      <c r="I252" s="118"/>
    </row>
    <row r="253" spans="9:9" ht="15" x14ac:dyDescent="0.2">
      <c r="I253" s="118"/>
    </row>
    <row r="254" spans="9:9" ht="15" x14ac:dyDescent="0.2">
      <c r="I254" s="118"/>
    </row>
    <row r="255" spans="9:9" ht="15" x14ac:dyDescent="0.2">
      <c r="I255" s="118"/>
    </row>
    <row r="256" spans="9:9" ht="15" x14ac:dyDescent="0.2">
      <c r="I256" s="118"/>
    </row>
    <row r="257" spans="9:9" ht="15" x14ac:dyDescent="0.2">
      <c r="I257" s="118"/>
    </row>
    <row r="258" spans="9:9" ht="15" x14ac:dyDescent="0.2">
      <c r="I258" s="118"/>
    </row>
    <row r="259" spans="9:9" ht="15" x14ac:dyDescent="0.2">
      <c r="I259" s="118"/>
    </row>
    <row r="260" spans="9:9" ht="15" x14ac:dyDescent="0.2">
      <c r="I260" s="118"/>
    </row>
    <row r="261" spans="9:9" ht="15" x14ac:dyDescent="0.2">
      <c r="I261" s="118"/>
    </row>
    <row r="262" spans="9:9" ht="15" x14ac:dyDescent="0.2">
      <c r="I262" s="118"/>
    </row>
    <row r="263" spans="9:9" ht="15" x14ac:dyDescent="0.2">
      <c r="I263" s="118"/>
    </row>
    <row r="264" spans="9:9" ht="15" x14ac:dyDescent="0.2">
      <c r="I264" s="118"/>
    </row>
    <row r="265" spans="9:9" ht="15" x14ac:dyDescent="0.2">
      <c r="I265" s="118"/>
    </row>
    <row r="266" spans="9:9" ht="15" x14ac:dyDescent="0.2">
      <c r="I266" s="118"/>
    </row>
    <row r="267" spans="9:9" ht="15" x14ac:dyDescent="0.2">
      <c r="I267" s="118"/>
    </row>
    <row r="268" spans="9:9" ht="15" x14ac:dyDescent="0.2">
      <c r="I268" s="118"/>
    </row>
    <row r="269" spans="9:9" ht="15" x14ac:dyDescent="0.2">
      <c r="I269" s="118"/>
    </row>
    <row r="270" spans="9:9" ht="15" x14ac:dyDescent="0.2">
      <c r="I270" s="118"/>
    </row>
    <row r="271" spans="9:9" ht="15" x14ac:dyDescent="0.2">
      <c r="I271" s="118"/>
    </row>
    <row r="272" spans="9:9" ht="15" x14ac:dyDescent="0.2">
      <c r="I272" s="118"/>
    </row>
    <row r="273" spans="9:9" ht="15" x14ac:dyDescent="0.2">
      <c r="I273" s="118"/>
    </row>
    <row r="274" spans="9:9" ht="15" x14ac:dyDescent="0.2">
      <c r="I274" s="118"/>
    </row>
    <row r="275" spans="9:9" ht="15" x14ac:dyDescent="0.2">
      <c r="I275" s="118"/>
    </row>
    <row r="276" spans="9:9" ht="15" x14ac:dyDescent="0.2">
      <c r="I276" s="118"/>
    </row>
    <row r="277" spans="9:9" ht="15" x14ac:dyDescent="0.2">
      <c r="I277" s="118"/>
    </row>
    <row r="278" spans="9:9" ht="15" x14ac:dyDescent="0.2">
      <c r="I278" s="118"/>
    </row>
    <row r="279" spans="9:9" ht="15" x14ac:dyDescent="0.2">
      <c r="I279" s="118"/>
    </row>
    <row r="280" spans="9:9" ht="15" x14ac:dyDescent="0.2">
      <c r="I280" s="118"/>
    </row>
    <row r="281" spans="9:9" ht="15" x14ac:dyDescent="0.2">
      <c r="I281" s="118"/>
    </row>
    <row r="282" spans="9:9" ht="15" x14ac:dyDescent="0.2">
      <c r="I282" s="118"/>
    </row>
    <row r="283" spans="9:9" ht="15" x14ac:dyDescent="0.2">
      <c r="I283" s="118"/>
    </row>
    <row r="284" spans="9:9" ht="15" x14ac:dyDescent="0.2">
      <c r="I284" s="118"/>
    </row>
    <row r="285" spans="9:9" ht="15" x14ac:dyDescent="0.2">
      <c r="I285" s="118"/>
    </row>
    <row r="286" spans="9:9" ht="15" x14ac:dyDescent="0.2">
      <c r="I286" s="118"/>
    </row>
    <row r="287" spans="9:9" ht="15" x14ac:dyDescent="0.2">
      <c r="I287" s="118"/>
    </row>
    <row r="288" spans="9:9" ht="15" x14ac:dyDescent="0.2">
      <c r="I288" s="118"/>
    </row>
    <row r="289" spans="9:9" ht="15" x14ac:dyDescent="0.2">
      <c r="I289" s="118"/>
    </row>
    <row r="290" spans="9:9" ht="15" x14ac:dyDescent="0.2">
      <c r="I290" s="118"/>
    </row>
    <row r="291" spans="9:9" ht="15" x14ac:dyDescent="0.2">
      <c r="I291" s="118"/>
    </row>
    <row r="292" spans="9:9" ht="15" x14ac:dyDescent="0.2">
      <c r="I292" s="118"/>
    </row>
    <row r="293" spans="9:9" ht="15" x14ac:dyDescent="0.2">
      <c r="I293" s="118"/>
    </row>
    <row r="294" spans="9:9" ht="15" x14ac:dyDescent="0.2">
      <c r="I294" s="118"/>
    </row>
    <row r="295" spans="9:9" ht="15" x14ac:dyDescent="0.2">
      <c r="I295" s="118"/>
    </row>
    <row r="296" spans="9:9" ht="15" x14ac:dyDescent="0.2">
      <c r="I296" s="118"/>
    </row>
    <row r="297" spans="9:9" ht="15" x14ac:dyDescent="0.2">
      <c r="I297" s="118"/>
    </row>
    <row r="298" spans="9:9" ht="15" x14ac:dyDescent="0.2">
      <c r="I298" s="118"/>
    </row>
    <row r="299" spans="9:9" ht="15" x14ac:dyDescent="0.2">
      <c r="I299" s="118"/>
    </row>
    <row r="300" spans="9:9" ht="15" x14ac:dyDescent="0.2">
      <c r="I300" s="118"/>
    </row>
    <row r="301" spans="9:9" ht="15" x14ac:dyDescent="0.2">
      <c r="I301" s="118"/>
    </row>
    <row r="302" spans="9:9" ht="15" x14ac:dyDescent="0.2">
      <c r="I302" s="118"/>
    </row>
    <row r="303" spans="9:9" ht="15" x14ac:dyDescent="0.2">
      <c r="I303" s="118"/>
    </row>
    <row r="304" spans="9:9" ht="15" x14ac:dyDescent="0.2">
      <c r="I304" s="118"/>
    </row>
    <row r="305" spans="9:9" ht="15" x14ac:dyDescent="0.2">
      <c r="I305" s="118"/>
    </row>
    <row r="306" spans="9:9" ht="15" x14ac:dyDescent="0.2">
      <c r="I306" s="118"/>
    </row>
    <row r="307" spans="9:9" ht="15" x14ac:dyDescent="0.2">
      <c r="I307" s="118"/>
    </row>
    <row r="308" spans="9:9" ht="15" x14ac:dyDescent="0.2">
      <c r="I308" s="118"/>
    </row>
    <row r="309" spans="9:9" ht="15" x14ac:dyDescent="0.2">
      <c r="I309" s="118"/>
    </row>
    <row r="310" spans="9:9" ht="15" x14ac:dyDescent="0.2">
      <c r="I310" s="118"/>
    </row>
    <row r="311" spans="9:9" ht="15" x14ac:dyDescent="0.2">
      <c r="I311" s="118"/>
    </row>
    <row r="312" spans="9:9" ht="15" x14ac:dyDescent="0.2">
      <c r="I312" s="118"/>
    </row>
    <row r="313" spans="9:9" ht="15" x14ac:dyDescent="0.2">
      <c r="I313" s="118"/>
    </row>
    <row r="314" spans="9:9" ht="15" x14ac:dyDescent="0.2">
      <c r="I314" s="118"/>
    </row>
    <row r="315" spans="9:9" ht="15" x14ac:dyDescent="0.2">
      <c r="I315" s="118"/>
    </row>
    <row r="316" spans="9:9" ht="15" x14ac:dyDescent="0.2">
      <c r="I316" s="118"/>
    </row>
    <row r="317" spans="9:9" ht="15" x14ac:dyDescent="0.2">
      <c r="I317" s="118"/>
    </row>
    <row r="318" spans="9:9" ht="15" x14ac:dyDescent="0.2">
      <c r="I318" s="118"/>
    </row>
    <row r="319" spans="9:9" ht="15" x14ac:dyDescent="0.2">
      <c r="I319" s="118"/>
    </row>
    <row r="320" spans="9:9" ht="15" x14ac:dyDescent="0.2">
      <c r="I320" s="118"/>
    </row>
    <row r="321" spans="9:9" ht="15" x14ac:dyDescent="0.2">
      <c r="I321" s="118"/>
    </row>
    <row r="322" spans="9:9" ht="15" x14ac:dyDescent="0.2">
      <c r="I322" s="118"/>
    </row>
    <row r="323" spans="9:9" ht="15" x14ac:dyDescent="0.2">
      <c r="I323" s="118"/>
    </row>
    <row r="324" spans="9:9" ht="15" x14ac:dyDescent="0.2">
      <c r="I324" s="118"/>
    </row>
    <row r="325" spans="9:9" ht="15" x14ac:dyDescent="0.2">
      <c r="I325" s="118"/>
    </row>
    <row r="326" spans="9:9" ht="15" x14ac:dyDescent="0.2">
      <c r="I326" s="118"/>
    </row>
    <row r="327" spans="9:9" ht="15" x14ac:dyDescent="0.2">
      <c r="I327" s="118"/>
    </row>
    <row r="328" spans="9:9" ht="15" x14ac:dyDescent="0.2">
      <c r="I328" s="118"/>
    </row>
    <row r="329" spans="9:9" ht="15" x14ac:dyDescent="0.2">
      <c r="I329" s="118"/>
    </row>
    <row r="330" spans="9:9" ht="15" x14ac:dyDescent="0.2">
      <c r="I330" s="118"/>
    </row>
    <row r="331" spans="9:9" ht="15" x14ac:dyDescent="0.2">
      <c r="I331" s="118"/>
    </row>
    <row r="332" spans="9:9" ht="15" x14ac:dyDescent="0.2">
      <c r="I332" s="118"/>
    </row>
    <row r="333" spans="9:9" ht="15" x14ac:dyDescent="0.2">
      <c r="I333" s="118"/>
    </row>
    <row r="334" spans="9:9" ht="15" x14ac:dyDescent="0.2">
      <c r="I334" s="118"/>
    </row>
    <row r="335" spans="9:9" ht="15" x14ac:dyDescent="0.2">
      <c r="I335" s="118"/>
    </row>
    <row r="336" spans="9:9" ht="15" x14ac:dyDescent="0.2">
      <c r="I336" s="118"/>
    </row>
    <row r="337" spans="9:9" ht="15" x14ac:dyDescent="0.2">
      <c r="I337" s="118"/>
    </row>
    <row r="338" spans="9:9" ht="15" x14ac:dyDescent="0.2">
      <c r="I338" s="118"/>
    </row>
    <row r="339" spans="9:9" ht="15" x14ac:dyDescent="0.2">
      <c r="I339" s="118"/>
    </row>
    <row r="340" spans="9:9" ht="15" x14ac:dyDescent="0.2">
      <c r="I340" s="118"/>
    </row>
    <row r="341" spans="9:9" ht="15" x14ac:dyDescent="0.2">
      <c r="I341" s="118"/>
    </row>
    <row r="342" spans="9:9" ht="15" x14ac:dyDescent="0.2">
      <c r="I342" s="118"/>
    </row>
    <row r="343" spans="9:9" ht="15" x14ac:dyDescent="0.2">
      <c r="I343" s="118"/>
    </row>
    <row r="344" spans="9:9" ht="15" x14ac:dyDescent="0.2">
      <c r="I344" s="118"/>
    </row>
    <row r="345" spans="9:9" ht="15" x14ac:dyDescent="0.2">
      <c r="I345" s="118"/>
    </row>
    <row r="346" spans="9:9" ht="15" x14ac:dyDescent="0.2">
      <c r="I346" s="118"/>
    </row>
    <row r="347" spans="9:9" ht="15" x14ac:dyDescent="0.2">
      <c r="I347" s="118"/>
    </row>
    <row r="348" spans="9:9" ht="15" x14ac:dyDescent="0.2">
      <c r="I348" s="118"/>
    </row>
    <row r="349" spans="9:9" ht="15" x14ac:dyDescent="0.2">
      <c r="I349" s="118"/>
    </row>
    <row r="350" spans="9:9" ht="15" x14ac:dyDescent="0.2">
      <c r="I350" s="118"/>
    </row>
    <row r="351" spans="9:9" ht="15" x14ac:dyDescent="0.2">
      <c r="I351" s="118"/>
    </row>
    <row r="352" spans="9:9" ht="15" x14ac:dyDescent="0.2">
      <c r="I352" s="118"/>
    </row>
    <row r="353" spans="9:9" ht="15" x14ac:dyDescent="0.2">
      <c r="I353" s="118"/>
    </row>
    <row r="354" spans="9:9" ht="15" x14ac:dyDescent="0.2">
      <c r="I354" s="118"/>
    </row>
    <row r="355" spans="9:9" ht="15" x14ac:dyDescent="0.2">
      <c r="I355" s="118"/>
    </row>
    <row r="356" spans="9:9" ht="15" x14ac:dyDescent="0.2">
      <c r="I356" s="118"/>
    </row>
    <row r="357" spans="9:9" ht="15" x14ac:dyDescent="0.2">
      <c r="I357" s="118"/>
    </row>
    <row r="358" spans="9:9" ht="15" x14ac:dyDescent="0.2">
      <c r="I358" s="118"/>
    </row>
    <row r="359" spans="9:9" ht="15" x14ac:dyDescent="0.2">
      <c r="I359" s="118"/>
    </row>
    <row r="360" spans="9:9" ht="15" x14ac:dyDescent="0.2">
      <c r="I360" s="118"/>
    </row>
    <row r="361" spans="9:9" ht="15" x14ac:dyDescent="0.2">
      <c r="I361" s="118"/>
    </row>
    <row r="362" spans="9:9" ht="15" x14ac:dyDescent="0.2">
      <c r="I362" s="118"/>
    </row>
    <row r="363" spans="9:9" ht="15" x14ac:dyDescent="0.2">
      <c r="I363" s="118"/>
    </row>
    <row r="364" spans="9:9" ht="15" x14ac:dyDescent="0.2">
      <c r="I364" s="118"/>
    </row>
    <row r="365" spans="9:9" ht="15" x14ac:dyDescent="0.2">
      <c r="I365" s="118"/>
    </row>
    <row r="366" spans="9:9" ht="15" x14ac:dyDescent="0.2">
      <c r="I366" s="118"/>
    </row>
    <row r="367" spans="9:9" ht="15" x14ac:dyDescent="0.2">
      <c r="I367" s="118"/>
    </row>
    <row r="368" spans="9:9" ht="15" x14ac:dyDescent="0.2">
      <c r="I368" s="118"/>
    </row>
    <row r="369" spans="9:9" ht="15" x14ac:dyDescent="0.2">
      <c r="I369" s="118"/>
    </row>
    <row r="370" spans="9:9" ht="15" x14ac:dyDescent="0.2">
      <c r="I370" s="118"/>
    </row>
    <row r="371" spans="9:9" ht="15" x14ac:dyDescent="0.2">
      <c r="I371" s="118"/>
    </row>
    <row r="372" spans="9:9" ht="15" x14ac:dyDescent="0.2">
      <c r="I372" s="118"/>
    </row>
    <row r="373" spans="9:9" ht="15" x14ac:dyDescent="0.2">
      <c r="I373" s="118"/>
    </row>
    <row r="374" spans="9:9" ht="15" x14ac:dyDescent="0.2">
      <c r="I374" s="118"/>
    </row>
    <row r="375" spans="9:9" ht="15" x14ac:dyDescent="0.2">
      <c r="I375" s="118"/>
    </row>
    <row r="376" spans="9:9" ht="15" x14ac:dyDescent="0.2">
      <c r="I376" s="118"/>
    </row>
    <row r="377" spans="9:9" ht="15" x14ac:dyDescent="0.2">
      <c r="I377" s="118"/>
    </row>
    <row r="378" spans="9:9" ht="15" x14ac:dyDescent="0.2">
      <c r="I378" s="118"/>
    </row>
    <row r="379" spans="9:9" ht="15" x14ac:dyDescent="0.2">
      <c r="I379" s="118"/>
    </row>
    <row r="380" spans="9:9" ht="15" x14ac:dyDescent="0.2">
      <c r="I380" s="118"/>
    </row>
    <row r="381" spans="9:9" ht="15" x14ac:dyDescent="0.2">
      <c r="I381" s="118"/>
    </row>
    <row r="382" spans="9:9" ht="15" x14ac:dyDescent="0.2">
      <c r="I382" s="118"/>
    </row>
    <row r="383" spans="9:9" ht="15" x14ac:dyDescent="0.2">
      <c r="I383" s="118"/>
    </row>
    <row r="384" spans="9:9" ht="15" x14ac:dyDescent="0.2">
      <c r="I384" s="118"/>
    </row>
    <row r="385" spans="9:9" ht="15" x14ac:dyDescent="0.2">
      <c r="I385" s="118"/>
    </row>
    <row r="386" spans="9:9" ht="15" x14ac:dyDescent="0.2">
      <c r="I386" s="118"/>
    </row>
    <row r="387" spans="9:9" ht="15" x14ac:dyDescent="0.2">
      <c r="I387" s="118"/>
    </row>
    <row r="388" spans="9:9" ht="15" x14ac:dyDescent="0.2">
      <c r="I388" s="118"/>
    </row>
    <row r="389" spans="9:9" ht="15" x14ac:dyDescent="0.2">
      <c r="I389" s="118"/>
    </row>
    <row r="390" spans="9:9" ht="15" x14ac:dyDescent="0.2">
      <c r="I390" s="118"/>
    </row>
    <row r="391" spans="9:9" ht="15" x14ac:dyDescent="0.2">
      <c r="I391" s="118"/>
    </row>
    <row r="392" spans="9:9" ht="15" x14ac:dyDescent="0.2">
      <c r="I392" s="118"/>
    </row>
    <row r="393" spans="9:9" ht="15" x14ac:dyDescent="0.2">
      <c r="I393" s="118"/>
    </row>
    <row r="394" spans="9:9" ht="15" x14ac:dyDescent="0.2">
      <c r="I394" s="118"/>
    </row>
    <row r="395" spans="9:9" ht="15" x14ac:dyDescent="0.2">
      <c r="I395" s="118"/>
    </row>
    <row r="396" spans="9:9" ht="15" x14ac:dyDescent="0.2">
      <c r="I396" s="118"/>
    </row>
    <row r="397" spans="9:9" ht="15" x14ac:dyDescent="0.2">
      <c r="I397" s="118"/>
    </row>
    <row r="398" spans="9:9" ht="15" x14ac:dyDescent="0.2">
      <c r="I398" s="118"/>
    </row>
    <row r="399" spans="9:9" ht="15" x14ac:dyDescent="0.2">
      <c r="I399" s="118"/>
    </row>
    <row r="400" spans="9:9" ht="15" x14ac:dyDescent="0.2">
      <c r="I400" s="118"/>
    </row>
    <row r="401" spans="9:9" ht="15" x14ac:dyDescent="0.2">
      <c r="I401" s="118"/>
    </row>
    <row r="402" spans="9:9" ht="15" x14ac:dyDescent="0.2">
      <c r="I402" s="118"/>
    </row>
    <row r="403" spans="9:9" ht="15" x14ac:dyDescent="0.2">
      <c r="I403" s="118"/>
    </row>
    <row r="404" spans="9:9" ht="15" x14ac:dyDescent="0.2">
      <c r="I404" s="118"/>
    </row>
    <row r="405" spans="9:9" ht="15" x14ac:dyDescent="0.2">
      <c r="I405" s="118"/>
    </row>
    <row r="406" spans="9:9" ht="15" x14ac:dyDescent="0.2">
      <c r="I406" s="118"/>
    </row>
    <row r="407" spans="9:9" ht="15" x14ac:dyDescent="0.2">
      <c r="I407" s="118"/>
    </row>
    <row r="408" spans="9:9" ht="15" x14ac:dyDescent="0.2">
      <c r="I408" s="118"/>
    </row>
    <row r="409" spans="9:9" ht="15" x14ac:dyDescent="0.2">
      <c r="I409" s="118"/>
    </row>
    <row r="410" spans="9:9" ht="15" x14ac:dyDescent="0.2">
      <c r="I410" s="118"/>
    </row>
    <row r="411" spans="9:9" ht="15" x14ac:dyDescent="0.2">
      <c r="I411" s="118"/>
    </row>
    <row r="412" spans="9:9" ht="15" x14ac:dyDescent="0.2">
      <c r="I412" s="118"/>
    </row>
    <row r="413" spans="9:9" ht="15" x14ac:dyDescent="0.2">
      <c r="I413" s="118"/>
    </row>
    <row r="414" spans="9:9" ht="15" x14ac:dyDescent="0.2">
      <c r="I414" s="118"/>
    </row>
    <row r="415" spans="9:9" ht="15" x14ac:dyDescent="0.2">
      <c r="I415" s="118"/>
    </row>
    <row r="416" spans="9:9" ht="15" x14ac:dyDescent="0.2">
      <c r="I416" s="118"/>
    </row>
    <row r="417" spans="9:9" ht="15" x14ac:dyDescent="0.2">
      <c r="I417" s="118"/>
    </row>
    <row r="418" spans="9:9" ht="15" x14ac:dyDescent="0.2">
      <c r="I418" s="118"/>
    </row>
    <row r="419" spans="9:9" ht="15" x14ac:dyDescent="0.2">
      <c r="I419" s="118"/>
    </row>
    <row r="420" spans="9:9" ht="15" x14ac:dyDescent="0.2">
      <c r="I420" s="118"/>
    </row>
    <row r="421" spans="9:9" ht="15" x14ac:dyDescent="0.2">
      <c r="I421" s="118"/>
    </row>
    <row r="422" spans="9:9" ht="15" x14ac:dyDescent="0.2">
      <c r="I422" s="118"/>
    </row>
    <row r="423" spans="9:9" ht="15" x14ac:dyDescent="0.2">
      <c r="I423" s="118"/>
    </row>
    <row r="424" spans="9:9" ht="15" x14ac:dyDescent="0.2">
      <c r="I424" s="118"/>
    </row>
    <row r="425" spans="9:9" ht="15" x14ac:dyDescent="0.2">
      <c r="I425" s="118"/>
    </row>
    <row r="426" spans="9:9" ht="15" x14ac:dyDescent="0.2">
      <c r="I426" s="118"/>
    </row>
    <row r="427" spans="9:9" ht="15" x14ac:dyDescent="0.2">
      <c r="I427" s="118"/>
    </row>
    <row r="428" spans="9:9" ht="15" x14ac:dyDescent="0.2">
      <c r="I428" s="118"/>
    </row>
    <row r="429" spans="9:9" ht="15" x14ac:dyDescent="0.2">
      <c r="I429" s="118"/>
    </row>
    <row r="430" spans="9:9" ht="15" x14ac:dyDescent="0.2">
      <c r="I430" s="118"/>
    </row>
    <row r="431" spans="9:9" ht="15" x14ac:dyDescent="0.2">
      <c r="I431" s="118"/>
    </row>
    <row r="432" spans="9:9" ht="15" x14ac:dyDescent="0.2">
      <c r="I432" s="118"/>
    </row>
    <row r="433" spans="9:9" ht="15" x14ac:dyDescent="0.2">
      <c r="I433" s="118"/>
    </row>
    <row r="434" spans="9:9" ht="15" x14ac:dyDescent="0.2">
      <c r="I434" s="118"/>
    </row>
    <row r="435" spans="9:9" ht="15" x14ac:dyDescent="0.2">
      <c r="I435" s="118"/>
    </row>
    <row r="436" spans="9:9" ht="15" x14ac:dyDescent="0.2">
      <c r="I436" s="118"/>
    </row>
    <row r="437" spans="9:9" ht="15" x14ac:dyDescent="0.2">
      <c r="I437" s="118"/>
    </row>
    <row r="438" spans="9:9" ht="15" x14ac:dyDescent="0.2">
      <c r="I438" s="118"/>
    </row>
    <row r="439" spans="9:9" ht="15" x14ac:dyDescent="0.2">
      <c r="I439" s="118"/>
    </row>
    <row r="440" spans="9:9" ht="15" x14ac:dyDescent="0.2">
      <c r="I440" s="118"/>
    </row>
    <row r="441" spans="9:9" ht="15" x14ac:dyDescent="0.2">
      <c r="I441" s="118"/>
    </row>
    <row r="442" spans="9:9" ht="15" x14ac:dyDescent="0.2">
      <c r="I442" s="118"/>
    </row>
    <row r="443" spans="9:9" ht="15" x14ac:dyDescent="0.2">
      <c r="I443" s="118"/>
    </row>
    <row r="444" spans="9:9" ht="15" x14ac:dyDescent="0.2">
      <c r="I444" s="118"/>
    </row>
    <row r="445" spans="9:9" ht="15" x14ac:dyDescent="0.2">
      <c r="I445" s="118"/>
    </row>
    <row r="446" spans="9:9" ht="15" x14ac:dyDescent="0.2">
      <c r="I446" s="118"/>
    </row>
    <row r="447" spans="9:9" ht="15" x14ac:dyDescent="0.2">
      <c r="I447" s="118"/>
    </row>
    <row r="448" spans="9:9" ht="15" x14ac:dyDescent="0.2">
      <c r="I448" s="118"/>
    </row>
    <row r="449" spans="9:9" ht="15" x14ac:dyDescent="0.2">
      <c r="I449" s="118"/>
    </row>
    <row r="450" spans="9:9" ht="15" x14ac:dyDescent="0.2">
      <c r="I450" s="118"/>
    </row>
    <row r="451" spans="9:9" ht="15" x14ac:dyDescent="0.2">
      <c r="I451" s="118"/>
    </row>
    <row r="452" spans="9:9" ht="15" x14ac:dyDescent="0.2">
      <c r="I452" s="118"/>
    </row>
    <row r="453" spans="9:9" ht="15" x14ac:dyDescent="0.2">
      <c r="I453" s="118"/>
    </row>
    <row r="454" spans="9:9" ht="15" x14ac:dyDescent="0.2">
      <c r="I454" s="118"/>
    </row>
    <row r="455" spans="9:9" ht="15" x14ac:dyDescent="0.2">
      <c r="I455" s="118"/>
    </row>
    <row r="456" spans="9:9" ht="15" x14ac:dyDescent="0.2">
      <c r="I456" s="118"/>
    </row>
    <row r="457" spans="9:9" ht="15" x14ac:dyDescent="0.2">
      <c r="I457" s="118"/>
    </row>
    <row r="458" spans="9:9" ht="15" x14ac:dyDescent="0.2">
      <c r="I458" s="118"/>
    </row>
    <row r="459" spans="9:9" ht="15" x14ac:dyDescent="0.2">
      <c r="I459" s="118"/>
    </row>
    <row r="460" spans="9:9" ht="15" x14ac:dyDescent="0.2">
      <c r="I460" s="118"/>
    </row>
    <row r="461" spans="9:9" ht="15" x14ac:dyDescent="0.2">
      <c r="I461" s="118"/>
    </row>
    <row r="462" spans="9:9" ht="15" x14ac:dyDescent="0.2">
      <c r="I462" s="118"/>
    </row>
    <row r="463" spans="9:9" ht="15" x14ac:dyDescent="0.2">
      <c r="I463" s="118"/>
    </row>
    <row r="464" spans="9:9" ht="15" x14ac:dyDescent="0.2">
      <c r="I464" s="118"/>
    </row>
    <row r="465" spans="9:9" ht="15" x14ac:dyDescent="0.2">
      <c r="I465" s="118"/>
    </row>
    <row r="466" spans="9:9" ht="15" x14ac:dyDescent="0.2">
      <c r="I466" s="118"/>
    </row>
    <row r="467" spans="9:9" ht="15" x14ac:dyDescent="0.2">
      <c r="I467" s="118"/>
    </row>
    <row r="468" spans="9:9" ht="15" x14ac:dyDescent="0.2">
      <c r="I468" s="118"/>
    </row>
    <row r="469" spans="9:9" ht="15" x14ac:dyDescent="0.2">
      <c r="I469" s="118"/>
    </row>
    <row r="470" spans="9:9" ht="15" x14ac:dyDescent="0.2">
      <c r="I470" s="137"/>
    </row>
    <row r="471" spans="9:9" ht="15" x14ac:dyDescent="0.2">
      <c r="I471" s="137"/>
    </row>
    <row r="472" spans="9:9" ht="15" x14ac:dyDescent="0.2">
      <c r="I472" s="137"/>
    </row>
    <row r="473" spans="9:9" ht="15" x14ac:dyDescent="0.2">
      <c r="I473" s="137"/>
    </row>
    <row r="474" spans="9:9" ht="15" x14ac:dyDescent="0.2">
      <c r="I474" s="137"/>
    </row>
    <row r="475" spans="9:9" ht="15" x14ac:dyDescent="0.2">
      <c r="I475" s="137"/>
    </row>
    <row r="476" spans="9:9" ht="15" x14ac:dyDescent="0.2">
      <c r="I476" s="137"/>
    </row>
    <row r="477" spans="9:9" ht="15" x14ac:dyDescent="0.2">
      <c r="I477" s="137"/>
    </row>
    <row r="478" spans="9:9" ht="15" x14ac:dyDescent="0.2">
      <c r="I478" s="137"/>
    </row>
    <row r="479" spans="9:9" ht="15" x14ac:dyDescent="0.2">
      <c r="I479" s="137"/>
    </row>
    <row r="480" spans="9:9" ht="15" x14ac:dyDescent="0.2">
      <c r="I480" s="137"/>
    </row>
    <row r="481" spans="9:9" ht="15" x14ac:dyDescent="0.2">
      <c r="I481" s="137"/>
    </row>
    <row r="482" spans="9:9" ht="15" x14ac:dyDescent="0.2">
      <c r="I482" s="137"/>
    </row>
    <row r="483" spans="9:9" ht="15" x14ac:dyDescent="0.2">
      <c r="I483" s="137"/>
    </row>
    <row r="484" spans="9:9" ht="15" x14ac:dyDescent="0.2">
      <c r="I484" s="137"/>
    </row>
    <row r="485" spans="9:9" ht="15" x14ac:dyDescent="0.2">
      <c r="I485" s="137"/>
    </row>
    <row r="486" spans="9:9" ht="15" x14ac:dyDescent="0.2">
      <c r="I486" s="137"/>
    </row>
    <row r="487" spans="9:9" ht="15" x14ac:dyDescent="0.2">
      <c r="I487" s="137"/>
    </row>
    <row r="488" spans="9:9" ht="15" x14ac:dyDescent="0.2">
      <c r="I488" s="137"/>
    </row>
    <row r="489" spans="9:9" ht="15" x14ac:dyDescent="0.2">
      <c r="I489" s="137"/>
    </row>
    <row r="490" spans="9:9" ht="15" x14ac:dyDescent="0.2">
      <c r="I490" s="137"/>
    </row>
    <row r="491" spans="9:9" ht="15" x14ac:dyDescent="0.2">
      <c r="I491" s="137"/>
    </row>
    <row r="492" spans="9:9" ht="15" x14ac:dyDescent="0.2">
      <c r="I492" s="137"/>
    </row>
    <row r="493" spans="9:9" ht="15" x14ac:dyDescent="0.2">
      <c r="I493" s="137"/>
    </row>
    <row r="494" spans="9:9" ht="15" x14ac:dyDescent="0.2">
      <c r="I494" s="137"/>
    </row>
    <row r="495" spans="9:9" ht="15" x14ac:dyDescent="0.2">
      <c r="I495" s="137"/>
    </row>
    <row r="496" spans="9:9" ht="15" x14ac:dyDescent="0.2">
      <c r="I496" s="137"/>
    </row>
    <row r="497" spans="9:9" ht="15" x14ac:dyDescent="0.2">
      <c r="I497" s="137"/>
    </row>
    <row r="498" spans="9:9" ht="15" x14ac:dyDescent="0.2">
      <c r="I498" s="137"/>
    </row>
    <row r="499" spans="9:9" ht="15" x14ac:dyDescent="0.2">
      <c r="I499" s="137"/>
    </row>
    <row r="500" spans="9:9" ht="15" x14ac:dyDescent="0.2">
      <c r="I500" s="137"/>
    </row>
    <row r="501" spans="9:9" ht="15" x14ac:dyDescent="0.2">
      <c r="I501" s="137"/>
    </row>
    <row r="502" spans="9:9" ht="15" x14ac:dyDescent="0.2">
      <c r="I502" s="137"/>
    </row>
    <row r="503" spans="9:9" ht="15" x14ac:dyDescent="0.2">
      <c r="I503" s="137"/>
    </row>
    <row r="504" spans="9:9" ht="15" x14ac:dyDescent="0.2">
      <c r="I504" s="137"/>
    </row>
    <row r="505" spans="9:9" ht="15" x14ac:dyDescent="0.2">
      <c r="I505" s="137"/>
    </row>
    <row r="506" spans="9:9" ht="15" x14ac:dyDescent="0.2">
      <c r="I506" s="137"/>
    </row>
    <row r="507" spans="9:9" ht="15" x14ac:dyDescent="0.2">
      <c r="I507" s="137"/>
    </row>
    <row r="508" spans="9:9" ht="15" x14ac:dyDescent="0.2">
      <c r="I508" s="137"/>
    </row>
    <row r="509" spans="9:9" ht="15" x14ac:dyDescent="0.2">
      <c r="I509" s="137"/>
    </row>
    <row r="510" spans="9:9" ht="15" x14ac:dyDescent="0.2">
      <c r="I510" s="137"/>
    </row>
    <row r="511" spans="9:9" ht="15" x14ac:dyDescent="0.2">
      <c r="I511" s="137"/>
    </row>
    <row r="512" spans="9:9" ht="15" x14ac:dyDescent="0.2">
      <c r="I512" s="137"/>
    </row>
    <row r="513" spans="9:9" ht="15" x14ac:dyDescent="0.2">
      <c r="I513" s="137"/>
    </row>
    <row r="514" spans="9:9" ht="15" x14ac:dyDescent="0.2">
      <c r="I514" s="137"/>
    </row>
    <row r="515" spans="9:9" ht="15" x14ac:dyDescent="0.2">
      <c r="I515" s="137"/>
    </row>
    <row r="516" spans="9:9" ht="15" x14ac:dyDescent="0.2">
      <c r="I516" s="137"/>
    </row>
    <row r="517" spans="9:9" ht="15" x14ac:dyDescent="0.2">
      <c r="I517" s="137"/>
    </row>
    <row r="518" spans="9:9" ht="15" x14ac:dyDescent="0.2">
      <c r="I518" s="137"/>
    </row>
    <row r="519" spans="9:9" ht="15" x14ac:dyDescent="0.2">
      <c r="I519" s="137"/>
    </row>
    <row r="520" spans="9:9" ht="15" x14ac:dyDescent="0.2">
      <c r="I520" s="137"/>
    </row>
    <row r="521" spans="9:9" ht="15" x14ac:dyDescent="0.2">
      <c r="I521" s="137"/>
    </row>
    <row r="522" spans="9:9" ht="15" x14ac:dyDescent="0.2">
      <c r="I522" s="137"/>
    </row>
    <row r="523" spans="9:9" ht="15" x14ac:dyDescent="0.2">
      <c r="I523" s="137"/>
    </row>
    <row r="524" spans="9:9" ht="15" x14ac:dyDescent="0.2">
      <c r="I524" s="137"/>
    </row>
    <row r="525" spans="9:9" ht="15" x14ac:dyDescent="0.2">
      <c r="I525" s="137"/>
    </row>
    <row r="526" spans="9:9" ht="15" x14ac:dyDescent="0.2">
      <c r="I526" s="137"/>
    </row>
    <row r="527" spans="9:9" ht="15" x14ac:dyDescent="0.2">
      <c r="I527" s="137"/>
    </row>
    <row r="528" spans="9:9" ht="15" x14ac:dyDescent="0.2">
      <c r="I528" s="137"/>
    </row>
    <row r="529" spans="9:9" ht="15" x14ac:dyDescent="0.2">
      <c r="I529" s="137"/>
    </row>
    <row r="530" spans="9:9" ht="15" x14ac:dyDescent="0.2">
      <c r="I530" s="137"/>
    </row>
    <row r="531" spans="9:9" ht="15" x14ac:dyDescent="0.2">
      <c r="I531" s="137"/>
    </row>
    <row r="532" spans="9:9" ht="15" x14ac:dyDescent="0.2">
      <c r="I532" s="137"/>
    </row>
    <row r="533" spans="9:9" ht="15" x14ac:dyDescent="0.2">
      <c r="I533" s="137"/>
    </row>
    <row r="534" spans="9:9" ht="15" x14ac:dyDescent="0.2">
      <c r="I534" s="137"/>
    </row>
    <row r="535" spans="9:9" ht="15" x14ac:dyDescent="0.2">
      <c r="I535" s="137"/>
    </row>
    <row r="536" spans="9:9" ht="15" x14ac:dyDescent="0.2">
      <c r="I536" s="137"/>
    </row>
    <row r="537" spans="9:9" ht="15" x14ac:dyDescent="0.2">
      <c r="I537" s="137"/>
    </row>
    <row r="538" spans="9:9" ht="15" x14ac:dyDescent="0.2">
      <c r="I538" s="137"/>
    </row>
    <row r="539" spans="9:9" ht="15" x14ac:dyDescent="0.2">
      <c r="I539" s="137"/>
    </row>
    <row r="540" spans="9:9" ht="15" x14ac:dyDescent="0.2">
      <c r="I540" s="137"/>
    </row>
    <row r="541" spans="9:9" ht="15" x14ac:dyDescent="0.2">
      <c r="I541" s="137"/>
    </row>
    <row r="542" spans="9:9" ht="15" x14ac:dyDescent="0.2">
      <c r="I542" s="137"/>
    </row>
    <row r="543" spans="9:9" ht="15" x14ac:dyDescent="0.2">
      <c r="I543" s="137"/>
    </row>
    <row r="544" spans="9:9" ht="15" x14ac:dyDescent="0.2">
      <c r="I544" s="137"/>
    </row>
    <row r="545" spans="9:9" ht="15" x14ac:dyDescent="0.2">
      <c r="I545" s="137"/>
    </row>
    <row r="546" spans="9:9" ht="15" x14ac:dyDescent="0.2">
      <c r="I546" s="137"/>
    </row>
    <row r="547" spans="9:9" ht="15" x14ac:dyDescent="0.2">
      <c r="I547" s="137"/>
    </row>
    <row r="548" spans="9:9" ht="15" x14ac:dyDescent="0.2">
      <c r="I548" s="137"/>
    </row>
    <row r="549" spans="9:9" ht="15" x14ac:dyDescent="0.2">
      <c r="I549" s="137"/>
    </row>
    <row r="550" spans="9:9" ht="15" x14ac:dyDescent="0.2">
      <c r="I550" s="137"/>
    </row>
    <row r="551" spans="9:9" ht="15" x14ac:dyDescent="0.2">
      <c r="I551" s="137"/>
    </row>
    <row r="552" spans="9:9" ht="15" x14ac:dyDescent="0.2">
      <c r="I552" s="137"/>
    </row>
    <row r="553" spans="9:9" ht="15" x14ac:dyDescent="0.2">
      <c r="I553" s="137"/>
    </row>
    <row r="554" spans="9:9" ht="15" x14ac:dyDescent="0.2">
      <c r="I554" s="137"/>
    </row>
    <row r="555" spans="9:9" ht="15" x14ac:dyDescent="0.2">
      <c r="I555" s="137"/>
    </row>
    <row r="556" spans="9:9" ht="15" x14ac:dyDescent="0.2">
      <c r="I556" s="137"/>
    </row>
    <row r="557" spans="9:9" ht="15" x14ac:dyDescent="0.2">
      <c r="I557" s="137"/>
    </row>
    <row r="558" spans="9:9" ht="15" x14ac:dyDescent="0.2">
      <c r="I558" s="137"/>
    </row>
    <row r="559" spans="9:9" ht="15" x14ac:dyDescent="0.2">
      <c r="I559" s="137"/>
    </row>
    <row r="560" spans="9:9" ht="15" x14ac:dyDescent="0.2">
      <c r="I560" s="137"/>
    </row>
    <row r="561" spans="9:9" ht="15" x14ac:dyDescent="0.2">
      <c r="I561" s="137"/>
    </row>
    <row r="562" spans="9:9" ht="15" x14ac:dyDescent="0.2">
      <c r="I562" s="137"/>
    </row>
    <row r="563" spans="9:9" ht="15" x14ac:dyDescent="0.2">
      <c r="I563" s="137"/>
    </row>
    <row r="564" spans="9:9" ht="15" x14ac:dyDescent="0.2">
      <c r="I564" s="137"/>
    </row>
    <row r="565" spans="9:9" ht="15" x14ac:dyDescent="0.2">
      <c r="I565" s="137"/>
    </row>
    <row r="566" spans="9:9" ht="15" x14ac:dyDescent="0.2">
      <c r="I566" s="137"/>
    </row>
    <row r="567" spans="9:9" ht="15" x14ac:dyDescent="0.2">
      <c r="I567" s="137"/>
    </row>
    <row r="568" spans="9:9" ht="15" x14ac:dyDescent="0.2">
      <c r="I568" s="137"/>
    </row>
    <row r="569" spans="9:9" ht="15" x14ac:dyDescent="0.2">
      <c r="I569" s="137"/>
    </row>
    <row r="570" spans="9:9" ht="15" x14ac:dyDescent="0.2">
      <c r="I570" s="137"/>
    </row>
    <row r="571" spans="9:9" ht="15" x14ac:dyDescent="0.2">
      <c r="I571" s="137"/>
    </row>
    <row r="572" spans="9:9" ht="15" x14ac:dyDescent="0.2">
      <c r="I572" s="137"/>
    </row>
    <row r="573" spans="9:9" ht="15" x14ac:dyDescent="0.2">
      <c r="I573" s="137"/>
    </row>
    <row r="574" spans="9:9" ht="15" x14ac:dyDescent="0.2">
      <c r="I574" s="137"/>
    </row>
    <row r="575" spans="9:9" ht="15" x14ac:dyDescent="0.2">
      <c r="I575" s="137"/>
    </row>
    <row r="576" spans="9:9" ht="15" x14ac:dyDescent="0.2">
      <c r="I576" s="137"/>
    </row>
    <row r="577" spans="9:9" ht="15" x14ac:dyDescent="0.2">
      <c r="I577" s="137"/>
    </row>
    <row r="578" spans="9:9" ht="15" x14ac:dyDescent="0.2">
      <c r="I578" s="137"/>
    </row>
    <row r="579" spans="9:9" ht="15" x14ac:dyDescent="0.2">
      <c r="I579" s="137"/>
    </row>
    <row r="580" spans="9:9" ht="15" x14ac:dyDescent="0.2">
      <c r="I580" s="137"/>
    </row>
    <row r="581" spans="9:9" ht="15" x14ac:dyDescent="0.2">
      <c r="I581" s="137"/>
    </row>
    <row r="582" spans="9:9" ht="15" x14ac:dyDescent="0.2">
      <c r="I582" s="137"/>
    </row>
    <row r="583" spans="9:9" ht="15" x14ac:dyDescent="0.2">
      <c r="I583" s="137"/>
    </row>
    <row r="584" spans="9:9" ht="15" x14ac:dyDescent="0.2">
      <c r="I584" s="137"/>
    </row>
    <row r="585" spans="9:9" ht="15" x14ac:dyDescent="0.2">
      <c r="I585" s="137"/>
    </row>
    <row r="586" spans="9:9" ht="15" x14ac:dyDescent="0.2">
      <c r="I586" s="137"/>
    </row>
    <row r="587" spans="9:9" ht="15" x14ac:dyDescent="0.2">
      <c r="I587" s="137"/>
    </row>
    <row r="588" spans="9:9" ht="15" x14ac:dyDescent="0.2">
      <c r="I588" s="137"/>
    </row>
    <row r="589" spans="9:9" ht="15" x14ac:dyDescent="0.2">
      <c r="I589" s="137"/>
    </row>
    <row r="590" spans="9:9" ht="15" x14ac:dyDescent="0.2">
      <c r="I590" s="137"/>
    </row>
    <row r="591" spans="9:9" ht="15" x14ac:dyDescent="0.2">
      <c r="I591" s="137"/>
    </row>
    <row r="592" spans="9:9" ht="15" x14ac:dyDescent="0.2">
      <c r="I592" s="137"/>
    </row>
    <row r="593" spans="9:9" ht="15" x14ac:dyDescent="0.2">
      <c r="I593" s="137"/>
    </row>
    <row r="594" spans="9:9" ht="15" x14ac:dyDescent="0.2">
      <c r="I594" s="137"/>
    </row>
    <row r="595" spans="9:9" ht="15" x14ac:dyDescent="0.2">
      <c r="I595" s="137"/>
    </row>
    <row r="596" spans="9:9" ht="15" x14ac:dyDescent="0.2">
      <c r="I596" s="137"/>
    </row>
    <row r="597" spans="9:9" ht="15" x14ac:dyDescent="0.2">
      <c r="I597" s="137"/>
    </row>
    <row r="598" spans="9:9" ht="15" x14ac:dyDescent="0.2">
      <c r="I598" s="137"/>
    </row>
    <row r="599" spans="9:9" ht="15" x14ac:dyDescent="0.2">
      <c r="I599" s="137"/>
    </row>
    <row r="600" spans="9:9" ht="15" x14ac:dyDescent="0.2">
      <c r="I600" s="137"/>
    </row>
    <row r="601" spans="9:9" ht="15" x14ac:dyDescent="0.2">
      <c r="I601" s="137"/>
    </row>
    <row r="602" spans="9:9" ht="15" x14ac:dyDescent="0.2">
      <c r="I602" s="137"/>
    </row>
    <row r="603" spans="9:9" ht="15" x14ac:dyDescent="0.2">
      <c r="I603" s="137"/>
    </row>
    <row r="604" spans="9:9" ht="15" x14ac:dyDescent="0.2">
      <c r="I604" s="137"/>
    </row>
    <row r="605" spans="9:9" ht="15" x14ac:dyDescent="0.2">
      <c r="I605" s="137"/>
    </row>
    <row r="606" spans="9:9" ht="15" x14ac:dyDescent="0.2">
      <c r="I606" s="137"/>
    </row>
    <row r="607" spans="9:9" ht="15" x14ac:dyDescent="0.2">
      <c r="I607" s="137"/>
    </row>
    <row r="608" spans="9:9" ht="15" x14ac:dyDescent="0.2">
      <c r="I608" s="137"/>
    </row>
    <row r="609" spans="9:9" ht="15" x14ac:dyDescent="0.2">
      <c r="I609" s="137"/>
    </row>
    <row r="610" spans="9:9" ht="15" x14ac:dyDescent="0.2">
      <c r="I610" s="137"/>
    </row>
    <row r="611" spans="9:9" ht="15" x14ac:dyDescent="0.2">
      <c r="I611" s="137"/>
    </row>
    <row r="612" spans="9:9" ht="15" x14ac:dyDescent="0.2">
      <c r="I612" s="137"/>
    </row>
    <row r="613" spans="9:9" ht="15" x14ac:dyDescent="0.2">
      <c r="I613" s="137"/>
    </row>
    <row r="614" spans="9:9" ht="15" x14ac:dyDescent="0.2">
      <c r="I614" s="137"/>
    </row>
    <row r="615" spans="9:9" ht="15" x14ac:dyDescent="0.2">
      <c r="I615" s="137"/>
    </row>
    <row r="616" spans="9:9" ht="15" x14ac:dyDescent="0.2">
      <c r="I616" s="137"/>
    </row>
    <row r="617" spans="9:9" ht="15" x14ac:dyDescent="0.2">
      <c r="I617" s="137"/>
    </row>
    <row r="618" spans="9:9" ht="15" x14ac:dyDescent="0.2">
      <c r="I618" s="137"/>
    </row>
    <row r="619" spans="9:9" ht="15" x14ac:dyDescent="0.2">
      <c r="I619" s="137"/>
    </row>
    <row r="620" spans="9:9" ht="15" x14ac:dyDescent="0.2">
      <c r="I620" s="137"/>
    </row>
    <row r="621" spans="9:9" ht="15" x14ac:dyDescent="0.2">
      <c r="I621" s="137"/>
    </row>
    <row r="622" spans="9:9" ht="15" x14ac:dyDescent="0.2">
      <c r="I622" s="137"/>
    </row>
    <row r="623" spans="9:9" ht="15" x14ac:dyDescent="0.2">
      <c r="I623" s="137"/>
    </row>
    <row r="624" spans="9:9" ht="15" x14ac:dyDescent="0.2">
      <c r="I624" s="137"/>
    </row>
    <row r="625" spans="9:9" ht="15" x14ac:dyDescent="0.2">
      <c r="I625" s="137"/>
    </row>
    <row r="626" spans="9:9" ht="15" x14ac:dyDescent="0.2">
      <c r="I626" s="137"/>
    </row>
    <row r="627" spans="9:9" ht="15" x14ac:dyDescent="0.2">
      <c r="I627" s="137"/>
    </row>
    <row r="628" spans="9:9" ht="15" x14ac:dyDescent="0.2">
      <c r="I628" s="137"/>
    </row>
    <row r="629" spans="9:9" ht="15" x14ac:dyDescent="0.2">
      <c r="I629" s="137"/>
    </row>
    <row r="630" spans="9:9" ht="15" x14ac:dyDescent="0.2">
      <c r="I630" s="137"/>
    </row>
    <row r="631" spans="9:9" ht="15" x14ac:dyDescent="0.2">
      <c r="I631" s="137"/>
    </row>
    <row r="632" spans="9:9" ht="15" x14ac:dyDescent="0.2">
      <c r="I632" s="137"/>
    </row>
    <row r="633" spans="9:9" ht="15" x14ac:dyDescent="0.2">
      <c r="I633" s="137"/>
    </row>
    <row r="634" spans="9:9" ht="15" x14ac:dyDescent="0.2">
      <c r="I634" s="137"/>
    </row>
    <row r="635" spans="9:9" ht="15" x14ac:dyDescent="0.2">
      <c r="I635" s="137"/>
    </row>
    <row r="636" spans="9:9" ht="15" x14ac:dyDescent="0.2">
      <c r="I636" s="137"/>
    </row>
    <row r="637" spans="9:9" ht="15" x14ac:dyDescent="0.2">
      <c r="I637" s="137"/>
    </row>
    <row r="638" spans="9:9" ht="15" x14ac:dyDescent="0.2">
      <c r="I638" s="137"/>
    </row>
    <row r="639" spans="9:9" ht="15" x14ac:dyDescent="0.2">
      <c r="I639" s="137"/>
    </row>
    <row r="640" spans="9:9" ht="15" x14ac:dyDescent="0.2">
      <c r="I640" s="137"/>
    </row>
    <row r="641" spans="9:9" ht="15" x14ac:dyDescent="0.2">
      <c r="I641" s="137"/>
    </row>
    <row r="642" spans="9:9" ht="15" x14ac:dyDescent="0.2">
      <c r="I642" s="137"/>
    </row>
    <row r="643" spans="9:9" ht="15" x14ac:dyDescent="0.2">
      <c r="I643" s="137"/>
    </row>
    <row r="644" spans="9:9" ht="15" x14ac:dyDescent="0.2">
      <c r="I644" s="137"/>
    </row>
    <row r="645" spans="9:9" ht="15" x14ac:dyDescent="0.2">
      <c r="I645" s="137"/>
    </row>
    <row r="646" spans="9:9" ht="15" x14ac:dyDescent="0.2">
      <c r="I646" s="137"/>
    </row>
    <row r="647" spans="9:9" ht="15" x14ac:dyDescent="0.2">
      <c r="I647" s="137"/>
    </row>
    <row r="648" spans="9:9" ht="15" x14ac:dyDescent="0.2">
      <c r="I648" s="137"/>
    </row>
    <row r="649" spans="9:9" ht="15" x14ac:dyDescent="0.2">
      <c r="I649" s="137"/>
    </row>
    <row r="650" spans="9:9" ht="15" x14ac:dyDescent="0.2">
      <c r="I650" s="137"/>
    </row>
    <row r="651" spans="9:9" ht="15" x14ac:dyDescent="0.2">
      <c r="I651" s="137"/>
    </row>
    <row r="652" spans="9:9" ht="15" x14ac:dyDescent="0.2">
      <c r="I652" s="137"/>
    </row>
    <row r="653" spans="9:9" ht="15" x14ac:dyDescent="0.2">
      <c r="I653" s="137"/>
    </row>
    <row r="654" spans="9:9" ht="15" x14ac:dyDescent="0.2">
      <c r="I654" s="137"/>
    </row>
    <row r="655" spans="9:9" ht="15" x14ac:dyDescent="0.2">
      <c r="I655" s="137"/>
    </row>
    <row r="656" spans="9:9" ht="15" x14ac:dyDescent="0.2">
      <c r="I656" s="137"/>
    </row>
    <row r="657" spans="9:9" ht="15" x14ac:dyDescent="0.2">
      <c r="I657" s="137"/>
    </row>
    <row r="658" spans="9:9" ht="15" x14ac:dyDescent="0.2">
      <c r="I658" s="137"/>
    </row>
    <row r="659" spans="9:9" ht="15" x14ac:dyDescent="0.2">
      <c r="I659" s="137"/>
    </row>
    <row r="660" spans="9:9" ht="15" x14ac:dyDescent="0.2">
      <c r="I660" s="137"/>
    </row>
    <row r="661" spans="9:9" ht="15" x14ac:dyDescent="0.2">
      <c r="I661" s="137"/>
    </row>
    <row r="662" spans="9:9" ht="15" x14ac:dyDescent="0.2">
      <c r="I662" s="137"/>
    </row>
    <row r="663" spans="9:9" ht="15" x14ac:dyDescent="0.2">
      <c r="I663" s="137"/>
    </row>
    <row r="664" spans="9:9" ht="15" x14ac:dyDescent="0.2">
      <c r="I664" s="137"/>
    </row>
    <row r="665" spans="9:9" ht="15" x14ac:dyDescent="0.2">
      <c r="I665" s="137"/>
    </row>
    <row r="666" spans="9:9" ht="15" x14ac:dyDescent="0.2">
      <c r="I666" s="137"/>
    </row>
    <row r="667" spans="9:9" ht="15" x14ac:dyDescent="0.2">
      <c r="I667" s="137"/>
    </row>
    <row r="668" spans="9:9" ht="15" x14ac:dyDescent="0.2">
      <c r="I668" s="137"/>
    </row>
    <row r="669" spans="9:9" ht="15" x14ac:dyDescent="0.2">
      <c r="I669" s="137"/>
    </row>
    <row r="670" spans="9:9" ht="15" x14ac:dyDescent="0.2">
      <c r="I670" s="137"/>
    </row>
    <row r="671" spans="9:9" ht="15" x14ac:dyDescent="0.2">
      <c r="I671" s="137"/>
    </row>
    <row r="672" spans="9:9" x14ac:dyDescent="0.2">
      <c r="I672" s="138"/>
    </row>
    <row r="673" spans="9:9" x14ac:dyDescent="0.2">
      <c r="I673" s="138"/>
    </row>
    <row r="674" spans="9:9" x14ac:dyDescent="0.2">
      <c r="I674" s="138"/>
    </row>
    <row r="675" spans="9:9" x14ac:dyDescent="0.2">
      <c r="I675" s="138"/>
    </row>
    <row r="676" spans="9:9" x14ac:dyDescent="0.2">
      <c r="I676" s="138"/>
    </row>
    <row r="677" spans="9:9" x14ac:dyDescent="0.2">
      <c r="I677" s="138"/>
    </row>
    <row r="678" spans="9:9" x14ac:dyDescent="0.2">
      <c r="I678" s="138"/>
    </row>
    <row r="679" spans="9:9" x14ac:dyDescent="0.2">
      <c r="I679" s="138"/>
    </row>
    <row r="680" spans="9:9" x14ac:dyDescent="0.2">
      <c r="I680" s="138"/>
    </row>
    <row r="681" spans="9:9" x14ac:dyDescent="0.2">
      <c r="I681" s="138"/>
    </row>
    <row r="682" spans="9:9" x14ac:dyDescent="0.2">
      <c r="I682" s="138"/>
    </row>
    <row r="683" spans="9:9" x14ac:dyDescent="0.2">
      <c r="I683" s="138"/>
    </row>
    <row r="684" spans="9:9" x14ac:dyDescent="0.2">
      <c r="I684" s="138"/>
    </row>
    <row r="685" spans="9:9" x14ac:dyDescent="0.2">
      <c r="I685" s="138"/>
    </row>
    <row r="686" spans="9:9" x14ac:dyDescent="0.2">
      <c r="I686" s="138"/>
    </row>
    <row r="687" spans="9:9" x14ac:dyDescent="0.2">
      <c r="I687" s="138"/>
    </row>
    <row r="688" spans="9:9" x14ac:dyDescent="0.2">
      <c r="I688" s="138"/>
    </row>
    <row r="689" spans="9:9" x14ac:dyDescent="0.2">
      <c r="I689" s="138"/>
    </row>
    <row r="690" spans="9:9" x14ac:dyDescent="0.2">
      <c r="I690" s="138"/>
    </row>
    <row r="691" spans="9:9" x14ac:dyDescent="0.2">
      <c r="I691" s="138"/>
    </row>
    <row r="692" spans="9:9" x14ac:dyDescent="0.2">
      <c r="I692" s="138"/>
    </row>
    <row r="693" spans="9:9" x14ac:dyDescent="0.2">
      <c r="I693" s="138"/>
    </row>
    <row r="694" spans="9:9" x14ac:dyDescent="0.2">
      <c r="I694" s="138"/>
    </row>
    <row r="695" spans="9:9" x14ac:dyDescent="0.2">
      <c r="I695" s="138"/>
    </row>
    <row r="696" spans="9:9" x14ac:dyDescent="0.2">
      <c r="I696" s="138"/>
    </row>
    <row r="697" spans="9:9" x14ac:dyDescent="0.2">
      <c r="I697" s="138"/>
    </row>
    <row r="698" spans="9:9" x14ac:dyDescent="0.2">
      <c r="I698" s="138"/>
    </row>
    <row r="699" spans="9:9" x14ac:dyDescent="0.2">
      <c r="I699" s="138"/>
    </row>
    <row r="700" spans="9:9" x14ac:dyDescent="0.2">
      <c r="I700" s="138"/>
    </row>
    <row r="701" spans="9:9" x14ac:dyDescent="0.2">
      <c r="I701" s="138"/>
    </row>
    <row r="702" spans="9:9" x14ac:dyDescent="0.2">
      <c r="I702" s="138"/>
    </row>
    <row r="703" spans="9:9" x14ac:dyDescent="0.2">
      <c r="I703" s="138"/>
    </row>
    <row r="704" spans="9:9" x14ac:dyDescent="0.2">
      <c r="I704" s="138"/>
    </row>
    <row r="705" spans="9:9" x14ac:dyDescent="0.2">
      <c r="I705" s="138"/>
    </row>
    <row r="706" spans="9:9" x14ac:dyDescent="0.2">
      <c r="I706" s="138"/>
    </row>
    <row r="707" spans="9:9" x14ac:dyDescent="0.2">
      <c r="I707" s="138"/>
    </row>
    <row r="708" spans="9:9" x14ac:dyDescent="0.2">
      <c r="I708" s="138"/>
    </row>
    <row r="709" spans="9:9" x14ac:dyDescent="0.2">
      <c r="I709" s="138"/>
    </row>
    <row r="710" spans="9:9" x14ac:dyDescent="0.2">
      <c r="I710" s="138"/>
    </row>
    <row r="711" spans="9:9" x14ac:dyDescent="0.2">
      <c r="I711" s="138"/>
    </row>
    <row r="712" spans="9:9" x14ac:dyDescent="0.2">
      <c r="I712" s="138"/>
    </row>
    <row r="713" spans="9:9" x14ac:dyDescent="0.2">
      <c r="I713" s="138"/>
    </row>
    <row r="714" spans="9:9" x14ac:dyDescent="0.2">
      <c r="I714" s="138"/>
    </row>
    <row r="715" spans="9:9" x14ac:dyDescent="0.2">
      <c r="I715" s="138"/>
    </row>
    <row r="716" spans="9:9" x14ac:dyDescent="0.2">
      <c r="I716" s="138"/>
    </row>
    <row r="717" spans="9:9" x14ac:dyDescent="0.2">
      <c r="I717" s="138"/>
    </row>
    <row r="718" spans="9:9" x14ac:dyDescent="0.2">
      <c r="I718" s="138"/>
    </row>
    <row r="719" spans="9:9" x14ac:dyDescent="0.2">
      <c r="I719" s="138"/>
    </row>
    <row r="720" spans="9:9" x14ac:dyDescent="0.2">
      <c r="I720" s="138"/>
    </row>
    <row r="721" spans="9:9" x14ac:dyDescent="0.2">
      <c r="I721" s="138"/>
    </row>
    <row r="722" spans="9:9" x14ac:dyDescent="0.2">
      <c r="I722" s="138"/>
    </row>
    <row r="723" spans="9:9" x14ac:dyDescent="0.2">
      <c r="I723" s="138"/>
    </row>
    <row r="724" spans="9:9" x14ac:dyDescent="0.2">
      <c r="I724" s="138"/>
    </row>
    <row r="725" spans="9:9" x14ac:dyDescent="0.2">
      <c r="I725" s="138"/>
    </row>
    <row r="726" spans="9:9" x14ac:dyDescent="0.2">
      <c r="I726" s="138"/>
    </row>
    <row r="727" spans="9:9" x14ac:dyDescent="0.2">
      <c r="I727" s="138"/>
    </row>
    <row r="728" spans="9:9" x14ac:dyDescent="0.2">
      <c r="I728" s="138"/>
    </row>
    <row r="729" spans="9:9" x14ac:dyDescent="0.2">
      <c r="I729" s="138"/>
    </row>
    <row r="730" spans="9:9" x14ac:dyDescent="0.2">
      <c r="I730" s="138"/>
    </row>
    <row r="731" spans="9:9" x14ac:dyDescent="0.2">
      <c r="I731" s="138"/>
    </row>
    <row r="732" spans="9:9" x14ac:dyDescent="0.2">
      <c r="I732" s="138"/>
    </row>
    <row r="733" spans="9:9" x14ac:dyDescent="0.2">
      <c r="I733" s="138"/>
    </row>
    <row r="734" spans="9:9" x14ac:dyDescent="0.2">
      <c r="I734" s="138"/>
    </row>
    <row r="735" spans="9:9" x14ac:dyDescent="0.2">
      <c r="I735" s="138"/>
    </row>
    <row r="736" spans="9:9" x14ac:dyDescent="0.2">
      <c r="I736" s="138"/>
    </row>
    <row r="737" spans="9:9" x14ac:dyDescent="0.2">
      <c r="I737" s="138"/>
    </row>
    <row r="738" spans="9:9" x14ac:dyDescent="0.2">
      <c r="I738" s="138"/>
    </row>
    <row r="739" spans="9:9" x14ac:dyDescent="0.2">
      <c r="I739" s="138"/>
    </row>
    <row r="740" spans="9:9" x14ac:dyDescent="0.2">
      <c r="I740" s="138"/>
    </row>
    <row r="741" spans="9:9" x14ac:dyDescent="0.2">
      <c r="I741" s="138"/>
    </row>
    <row r="742" spans="9:9" x14ac:dyDescent="0.2">
      <c r="I742" s="138"/>
    </row>
    <row r="743" spans="9:9" x14ac:dyDescent="0.2">
      <c r="I743" s="138"/>
    </row>
    <row r="744" spans="9:9" x14ac:dyDescent="0.2">
      <c r="I744" s="138"/>
    </row>
    <row r="745" spans="9:9" x14ac:dyDescent="0.2">
      <c r="I745" s="138"/>
    </row>
    <row r="746" spans="9:9" x14ac:dyDescent="0.2">
      <c r="I746" s="138"/>
    </row>
    <row r="747" spans="9:9" x14ac:dyDescent="0.2">
      <c r="I747" s="138"/>
    </row>
    <row r="748" spans="9:9" x14ac:dyDescent="0.2">
      <c r="I748" s="138"/>
    </row>
    <row r="749" spans="9:9" x14ac:dyDescent="0.2">
      <c r="I749" s="138"/>
    </row>
    <row r="750" spans="9:9" x14ac:dyDescent="0.2">
      <c r="I750" s="138"/>
    </row>
    <row r="751" spans="9:9" x14ac:dyDescent="0.2">
      <c r="I751" s="138"/>
    </row>
    <row r="752" spans="9:9" x14ac:dyDescent="0.2">
      <c r="I752" s="138"/>
    </row>
    <row r="753" spans="9:9" x14ac:dyDescent="0.2">
      <c r="I753" s="138"/>
    </row>
    <row r="754" spans="9:9" x14ac:dyDescent="0.2">
      <c r="I754" s="138"/>
    </row>
    <row r="755" spans="9:9" x14ac:dyDescent="0.2">
      <c r="I755" s="138"/>
    </row>
    <row r="756" spans="9:9" x14ac:dyDescent="0.2">
      <c r="I756" s="138"/>
    </row>
    <row r="757" spans="9:9" x14ac:dyDescent="0.2">
      <c r="I757" s="138"/>
    </row>
    <row r="758" spans="9:9" x14ac:dyDescent="0.2">
      <c r="I758" s="138"/>
    </row>
    <row r="759" spans="9:9" x14ac:dyDescent="0.2">
      <c r="I759" s="138"/>
    </row>
    <row r="760" spans="9:9" x14ac:dyDescent="0.2">
      <c r="I760" s="138"/>
    </row>
    <row r="761" spans="9:9" x14ac:dyDescent="0.2">
      <c r="I761" s="138"/>
    </row>
    <row r="762" spans="9:9" x14ac:dyDescent="0.2">
      <c r="I762" s="138"/>
    </row>
    <row r="763" spans="9:9" x14ac:dyDescent="0.2">
      <c r="I763" s="138"/>
    </row>
    <row r="764" spans="9:9" x14ac:dyDescent="0.2">
      <c r="I764" s="138"/>
    </row>
    <row r="765" spans="9:9" x14ac:dyDescent="0.2">
      <c r="I765" s="138"/>
    </row>
    <row r="766" spans="9:9" x14ac:dyDescent="0.2">
      <c r="I766" s="138"/>
    </row>
    <row r="767" spans="9:9" x14ac:dyDescent="0.2">
      <c r="I767" s="138"/>
    </row>
    <row r="768" spans="9:9" x14ac:dyDescent="0.2">
      <c r="I768" s="138"/>
    </row>
    <row r="769" spans="9:9" x14ac:dyDescent="0.2">
      <c r="I769" s="138"/>
    </row>
    <row r="770" spans="9:9" x14ac:dyDescent="0.2">
      <c r="I770" s="138"/>
    </row>
    <row r="771" spans="9:9" x14ac:dyDescent="0.2">
      <c r="I771" s="138"/>
    </row>
    <row r="772" spans="9:9" x14ac:dyDescent="0.2">
      <c r="I772" s="138"/>
    </row>
    <row r="773" spans="9:9" x14ac:dyDescent="0.2">
      <c r="I773" s="138"/>
    </row>
    <row r="774" spans="9:9" x14ac:dyDescent="0.2">
      <c r="I774" s="138"/>
    </row>
    <row r="775" spans="9:9" x14ac:dyDescent="0.2">
      <c r="I775" s="138"/>
    </row>
    <row r="776" spans="9:9" x14ac:dyDescent="0.2">
      <c r="I776" s="138"/>
    </row>
    <row r="777" spans="9:9" x14ac:dyDescent="0.2">
      <c r="I777" s="138"/>
    </row>
    <row r="778" spans="9:9" x14ac:dyDescent="0.2">
      <c r="I778" s="138"/>
    </row>
    <row r="779" spans="9:9" x14ac:dyDescent="0.2">
      <c r="I779" s="138"/>
    </row>
    <row r="780" spans="9:9" x14ac:dyDescent="0.2">
      <c r="I780" s="138"/>
    </row>
    <row r="781" spans="9:9" x14ac:dyDescent="0.2">
      <c r="I781" s="138"/>
    </row>
    <row r="782" spans="9:9" x14ac:dyDescent="0.2">
      <c r="I782" s="138"/>
    </row>
    <row r="783" spans="9:9" x14ac:dyDescent="0.2">
      <c r="I783" s="138"/>
    </row>
    <row r="784" spans="9:9" x14ac:dyDescent="0.2">
      <c r="I784" s="138"/>
    </row>
    <row r="785" spans="9:9" x14ac:dyDescent="0.2">
      <c r="I785" s="138"/>
    </row>
    <row r="786" spans="9:9" x14ac:dyDescent="0.2">
      <c r="I786" s="138"/>
    </row>
    <row r="787" spans="9:9" x14ac:dyDescent="0.2">
      <c r="I787" s="138"/>
    </row>
    <row r="788" spans="9:9" x14ac:dyDescent="0.2">
      <c r="I788" s="138"/>
    </row>
    <row r="789" spans="9:9" x14ac:dyDescent="0.2">
      <c r="I789" s="138"/>
    </row>
    <row r="790" spans="9:9" x14ac:dyDescent="0.2">
      <c r="I790" s="138"/>
    </row>
    <row r="791" spans="9:9" x14ac:dyDescent="0.2">
      <c r="I791" s="138"/>
    </row>
    <row r="792" spans="9:9" x14ac:dyDescent="0.2">
      <c r="I792" s="138"/>
    </row>
    <row r="793" spans="9:9" x14ac:dyDescent="0.2">
      <c r="I793" s="138"/>
    </row>
    <row r="794" spans="9:9" x14ac:dyDescent="0.2">
      <c r="I794" s="138"/>
    </row>
    <row r="795" spans="9:9" x14ac:dyDescent="0.2">
      <c r="I795" s="138"/>
    </row>
    <row r="796" spans="9:9" x14ac:dyDescent="0.2">
      <c r="I796" s="138"/>
    </row>
    <row r="797" spans="9:9" x14ac:dyDescent="0.2">
      <c r="I797" s="138"/>
    </row>
    <row r="798" spans="9:9" x14ac:dyDescent="0.2">
      <c r="I798" s="138"/>
    </row>
    <row r="799" spans="9:9" x14ac:dyDescent="0.2">
      <c r="I799" s="138"/>
    </row>
    <row r="800" spans="9:9" x14ac:dyDescent="0.2">
      <c r="I800" s="138"/>
    </row>
    <row r="801" spans="9:9" x14ac:dyDescent="0.2">
      <c r="I801" s="138"/>
    </row>
    <row r="802" spans="9:9" x14ac:dyDescent="0.2">
      <c r="I802" s="138"/>
    </row>
    <row r="803" spans="9:9" x14ac:dyDescent="0.2">
      <c r="I803" s="138"/>
    </row>
    <row r="804" spans="9:9" x14ac:dyDescent="0.2">
      <c r="I804" s="138"/>
    </row>
    <row r="805" spans="9:9" x14ac:dyDescent="0.2">
      <c r="I805" s="138"/>
    </row>
    <row r="806" spans="9:9" x14ac:dyDescent="0.2">
      <c r="I806" s="138"/>
    </row>
    <row r="807" spans="9:9" x14ac:dyDescent="0.2">
      <c r="I807" s="138"/>
    </row>
    <row r="808" spans="9:9" x14ac:dyDescent="0.2">
      <c r="I808" s="138"/>
    </row>
    <row r="809" spans="9:9" x14ac:dyDescent="0.2">
      <c r="I809" s="138"/>
    </row>
    <row r="810" spans="9:9" x14ac:dyDescent="0.2">
      <c r="I810" s="138"/>
    </row>
    <row r="811" spans="9:9" x14ac:dyDescent="0.2">
      <c r="I811" s="138"/>
    </row>
    <row r="812" spans="9:9" x14ac:dyDescent="0.2">
      <c r="I812" s="138"/>
    </row>
    <row r="813" spans="9:9" x14ac:dyDescent="0.2">
      <c r="I813" s="138"/>
    </row>
    <row r="814" spans="9:9" x14ac:dyDescent="0.2">
      <c r="I814" s="138"/>
    </row>
    <row r="815" spans="9:9" x14ac:dyDescent="0.2">
      <c r="I815" s="138"/>
    </row>
    <row r="816" spans="9:9" x14ac:dyDescent="0.2">
      <c r="I816" s="138"/>
    </row>
    <row r="817" spans="9:9" x14ac:dyDescent="0.2">
      <c r="I817" s="138"/>
    </row>
    <row r="818" spans="9:9" x14ac:dyDescent="0.2">
      <c r="I818" s="138"/>
    </row>
    <row r="819" spans="9:9" x14ac:dyDescent="0.2">
      <c r="I819" s="138"/>
    </row>
    <row r="820" spans="9:9" x14ac:dyDescent="0.2">
      <c r="I820" s="138"/>
    </row>
    <row r="821" spans="9:9" x14ac:dyDescent="0.2">
      <c r="I821" s="138"/>
    </row>
    <row r="822" spans="9:9" x14ac:dyDescent="0.2">
      <c r="I822" s="138"/>
    </row>
    <row r="823" spans="9:9" x14ac:dyDescent="0.2">
      <c r="I823" s="138"/>
    </row>
    <row r="824" spans="9:9" x14ac:dyDescent="0.2">
      <c r="I824" s="138"/>
    </row>
    <row r="825" spans="9:9" x14ac:dyDescent="0.2">
      <c r="I825" s="138"/>
    </row>
    <row r="826" spans="9:9" x14ac:dyDescent="0.2">
      <c r="I826" s="138"/>
    </row>
    <row r="827" spans="9:9" x14ac:dyDescent="0.2">
      <c r="I827" s="138"/>
    </row>
    <row r="828" spans="9:9" x14ac:dyDescent="0.2">
      <c r="I828" s="138"/>
    </row>
    <row r="829" spans="9:9" x14ac:dyDescent="0.2">
      <c r="I829" s="138"/>
    </row>
    <row r="830" spans="9:9" x14ac:dyDescent="0.2">
      <c r="I830" s="138"/>
    </row>
    <row r="831" spans="9:9" x14ac:dyDescent="0.2">
      <c r="I831" s="138"/>
    </row>
    <row r="832" spans="9:9" x14ac:dyDescent="0.2">
      <c r="I832" s="138"/>
    </row>
    <row r="833" spans="9:9" x14ac:dyDescent="0.2">
      <c r="I833" s="138"/>
    </row>
    <row r="834" spans="9:9" x14ac:dyDescent="0.2">
      <c r="I834" s="138"/>
    </row>
    <row r="835" spans="9:9" x14ac:dyDescent="0.2">
      <c r="I835" s="138"/>
    </row>
    <row r="836" spans="9:9" x14ac:dyDescent="0.2">
      <c r="I836" s="138"/>
    </row>
    <row r="837" spans="9:9" x14ac:dyDescent="0.2">
      <c r="I837" s="138"/>
    </row>
    <row r="838" spans="9:9" x14ac:dyDescent="0.2">
      <c r="I838" s="138"/>
    </row>
    <row r="839" spans="9:9" x14ac:dyDescent="0.2">
      <c r="I839" s="138"/>
    </row>
    <row r="840" spans="9:9" x14ac:dyDescent="0.2">
      <c r="I840" s="138"/>
    </row>
    <row r="841" spans="9:9" x14ac:dyDescent="0.2">
      <c r="I841" s="138"/>
    </row>
    <row r="842" spans="9:9" x14ac:dyDescent="0.2">
      <c r="I842" s="138"/>
    </row>
    <row r="843" spans="9:9" x14ac:dyDescent="0.2">
      <c r="I843" s="138"/>
    </row>
    <row r="844" spans="9:9" x14ac:dyDescent="0.2">
      <c r="I844" s="138"/>
    </row>
    <row r="845" spans="9:9" x14ac:dyDescent="0.2">
      <c r="I845" s="138"/>
    </row>
    <row r="846" spans="9:9" x14ac:dyDescent="0.2">
      <c r="I846" s="138"/>
    </row>
    <row r="847" spans="9:9" x14ac:dyDescent="0.2">
      <c r="I847" s="138"/>
    </row>
    <row r="848" spans="9:9" x14ac:dyDescent="0.2">
      <c r="I848" s="138"/>
    </row>
    <row r="849" spans="9:9" x14ac:dyDescent="0.2">
      <c r="I849" s="138"/>
    </row>
    <row r="850" spans="9:9" x14ac:dyDescent="0.2">
      <c r="I850" s="138"/>
    </row>
    <row r="851" spans="9:9" x14ac:dyDescent="0.2">
      <c r="I851" s="138"/>
    </row>
    <row r="852" spans="9:9" x14ac:dyDescent="0.2">
      <c r="I852" s="138"/>
    </row>
    <row r="853" spans="9:9" x14ac:dyDescent="0.2">
      <c r="I853" s="138"/>
    </row>
    <row r="854" spans="9:9" x14ac:dyDescent="0.2">
      <c r="I854" s="138"/>
    </row>
    <row r="855" spans="9:9" x14ac:dyDescent="0.2">
      <c r="I855" s="138"/>
    </row>
    <row r="856" spans="9:9" x14ac:dyDescent="0.2">
      <c r="I856" s="138"/>
    </row>
    <row r="857" spans="9:9" x14ac:dyDescent="0.2">
      <c r="I857" s="138"/>
    </row>
    <row r="858" spans="9:9" x14ac:dyDescent="0.2">
      <c r="I858" s="138"/>
    </row>
    <row r="859" spans="9:9" x14ac:dyDescent="0.2">
      <c r="I859" s="138"/>
    </row>
    <row r="860" spans="9:9" x14ac:dyDescent="0.2">
      <c r="I860" s="138"/>
    </row>
    <row r="861" spans="9:9" x14ac:dyDescent="0.2">
      <c r="I861" s="138"/>
    </row>
    <row r="862" spans="9:9" x14ac:dyDescent="0.2">
      <c r="I862" s="138"/>
    </row>
    <row r="863" spans="9:9" x14ac:dyDescent="0.2">
      <c r="I863" s="138"/>
    </row>
    <row r="864" spans="9:9" x14ac:dyDescent="0.2">
      <c r="I864" s="138"/>
    </row>
    <row r="865" spans="9:9" x14ac:dyDescent="0.2">
      <c r="I865" s="138"/>
    </row>
    <row r="866" spans="9:9" x14ac:dyDescent="0.2">
      <c r="I866" s="138"/>
    </row>
    <row r="867" spans="9:9" x14ac:dyDescent="0.2">
      <c r="I867" s="138"/>
    </row>
    <row r="868" spans="9:9" x14ac:dyDescent="0.2">
      <c r="I868" s="138"/>
    </row>
    <row r="869" spans="9:9" x14ac:dyDescent="0.2">
      <c r="I869" s="138"/>
    </row>
    <row r="870" spans="9:9" x14ac:dyDescent="0.2">
      <c r="I870" s="138"/>
    </row>
    <row r="871" spans="9:9" x14ac:dyDescent="0.2">
      <c r="I871" s="138"/>
    </row>
    <row r="872" spans="9:9" x14ac:dyDescent="0.2">
      <c r="I872" s="138"/>
    </row>
    <row r="873" spans="9:9" x14ac:dyDescent="0.2">
      <c r="I873" s="138"/>
    </row>
    <row r="874" spans="9:9" x14ac:dyDescent="0.2">
      <c r="I874" s="138"/>
    </row>
    <row r="875" spans="9:9" x14ac:dyDescent="0.2">
      <c r="I875" s="138"/>
    </row>
    <row r="876" spans="9:9" x14ac:dyDescent="0.2">
      <c r="I876" s="138"/>
    </row>
    <row r="877" spans="9:9" x14ac:dyDescent="0.2">
      <c r="I877" s="138"/>
    </row>
    <row r="878" spans="9:9" x14ac:dyDescent="0.2">
      <c r="I878" s="138"/>
    </row>
    <row r="879" spans="9:9" x14ac:dyDescent="0.2">
      <c r="I879" s="138"/>
    </row>
    <row r="880" spans="9:9" x14ac:dyDescent="0.2">
      <c r="I880" s="138"/>
    </row>
    <row r="881" spans="9:9" x14ac:dyDescent="0.2">
      <c r="I881" s="138"/>
    </row>
    <row r="882" spans="9:9" x14ac:dyDescent="0.2">
      <c r="I882" s="138"/>
    </row>
    <row r="883" spans="9:9" x14ac:dyDescent="0.2">
      <c r="I883" s="138"/>
    </row>
    <row r="884" spans="9:9" x14ac:dyDescent="0.2">
      <c r="I884" s="138"/>
    </row>
    <row r="885" spans="9:9" x14ac:dyDescent="0.2">
      <c r="I885" s="138"/>
    </row>
    <row r="886" spans="9:9" x14ac:dyDescent="0.2">
      <c r="I886" s="138"/>
    </row>
    <row r="887" spans="9:9" x14ac:dyDescent="0.2">
      <c r="I887" s="138"/>
    </row>
    <row r="888" spans="9:9" x14ac:dyDescent="0.2">
      <c r="I888" s="138"/>
    </row>
    <row r="889" spans="9:9" x14ac:dyDescent="0.2">
      <c r="I889" s="138"/>
    </row>
    <row r="890" spans="9:9" x14ac:dyDescent="0.2">
      <c r="I890" s="138"/>
    </row>
    <row r="891" spans="9:9" x14ac:dyDescent="0.2">
      <c r="I891" s="138"/>
    </row>
    <row r="892" spans="9:9" x14ac:dyDescent="0.2">
      <c r="I892" s="138"/>
    </row>
    <row r="893" spans="9:9" x14ac:dyDescent="0.2">
      <c r="I893" s="138"/>
    </row>
    <row r="894" spans="9:9" x14ac:dyDescent="0.2">
      <c r="I894" s="138"/>
    </row>
    <row r="895" spans="9:9" x14ac:dyDescent="0.2">
      <c r="I895" s="138"/>
    </row>
    <row r="896" spans="9:9" x14ac:dyDescent="0.2">
      <c r="I896" s="138"/>
    </row>
    <row r="897" spans="9:9" x14ac:dyDescent="0.2">
      <c r="I897" s="138"/>
    </row>
    <row r="898" spans="9:9" x14ac:dyDescent="0.2">
      <c r="I898" s="138"/>
    </row>
    <row r="899" spans="9:9" x14ac:dyDescent="0.2">
      <c r="I899" s="138"/>
    </row>
    <row r="900" spans="9:9" x14ac:dyDescent="0.2">
      <c r="I900" s="138"/>
    </row>
    <row r="901" spans="9:9" x14ac:dyDescent="0.2">
      <c r="I901" s="138"/>
    </row>
    <row r="902" spans="9:9" x14ac:dyDescent="0.2">
      <c r="I902" s="138"/>
    </row>
    <row r="903" spans="9:9" x14ac:dyDescent="0.2">
      <c r="I903" s="138"/>
    </row>
    <row r="904" spans="9:9" x14ac:dyDescent="0.2">
      <c r="I904" s="138"/>
    </row>
    <row r="905" spans="9:9" x14ac:dyDescent="0.2">
      <c r="I905" s="138"/>
    </row>
    <row r="906" spans="9:9" x14ac:dyDescent="0.2">
      <c r="I906" s="138"/>
    </row>
    <row r="907" spans="9:9" x14ac:dyDescent="0.2">
      <c r="I907" s="138"/>
    </row>
    <row r="908" spans="9:9" x14ac:dyDescent="0.2">
      <c r="I908" s="138"/>
    </row>
    <row r="909" spans="9:9" x14ac:dyDescent="0.2">
      <c r="I909" s="138"/>
    </row>
    <row r="910" spans="9:9" x14ac:dyDescent="0.2">
      <c r="I910" s="138"/>
    </row>
    <row r="911" spans="9:9" x14ac:dyDescent="0.2">
      <c r="I911" s="138"/>
    </row>
    <row r="912" spans="9:9" x14ac:dyDescent="0.2">
      <c r="I912" s="138"/>
    </row>
    <row r="913" spans="9:9" x14ac:dyDescent="0.2">
      <c r="I913" s="138"/>
    </row>
    <row r="914" spans="9:9" x14ac:dyDescent="0.2">
      <c r="I914" s="138"/>
    </row>
    <row r="915" spans="9:9" x14ac:dyDescent="0.2">
      <c r="I915" s="138"/>
    </row>
    <row r="916" spans="9:9" x14ac:dyDescent="0.2">
      <c r="I916" s="138"/>
    </row>
    <row r="917" spans="9:9" x14ac:dyDescent="0.2">
      <c r="I917" s="138"/>
    </row>
    <row r="918" spans="9:9" x14ac:dyDescent="0.2">
      <c r="I918" s="138"/>
    </row>
    <row r="919" spans="9:9" x14ac:dyDescent="0.2">
      <c r="I919" s="138"/>
    </row>
    <row r="920" spans="9:9" x14ac:dyDescent="0.2">
      <c r="I920" s="138"/>
    </row>
    <row r="921" spans="9:9" x14ac:dyDescent="0.2">
      <c r="I921" s="138"/>
    </row>
    <row r="922" spans="9:9" x14ac:dyDescent="0.2">
      <c r="I922" s="138"/>
    </row>
    <row r="923" spans="9:9" x14ac:dyDescent="0.2">
      <c r="I923" s="138"/>
    </row>
    <row r="924" spans="9:9" x14ac:dyDescent="0.2">
      <c r="I924" s="138"/>
    </row>
    <row r="925" spans="9:9" x14ac:dyDescent="0.2">
      <c r="I925" s="138"/>
    </row>
    <row r="926" spans="9:9" x14ac:dyDescent="0.2">
      <c r="I926" s="138"/>
    </row>
    <row r="927" spans="9:9" x14ac:dyDescent="0.2">
      <c r="I927" s="138"/>
    </row>
    <row r="928" spans="9:9" x14ac:dyDescent="0.2">
      <c r="I928" s="138"/>
    </row>
    <row r="929" spans="9:9" x14ac:dyDescent="0.2">
      <c r="I929" s="138"/>
    </row>
    <row r="930" spans="9:9" x14ac:dyDescent="0.2">
      <c r="I930" s="138"/>
    </row>
    <row r="931" spans="9:9" x14ac:dyDescent="0.2">
      <c r="I931" s="138"/>
    </row>
    <row r="932" spans="9:9" x14ac:dyDescent="0.2">
      <c r="I932" s="138"/>
    </row>
    <row r="933" spans="9:9" x14ac:dyDescent="0.2">
      <c r="I933" s="138"/>
    </row>
    <row r="934" spans="9:9" x14ac:dyDescent="0.2">
      <c r="I934" s="138"/>
    </row>
    <row r="935" spans="9:9" x14ac:dyDescent="0.2">
      <c r="I935" s="138"/>
    </row>
    <row r="936" spans="9:9" x14ac:dyDescent="0.2">
      <c r="I936" s="138"/>
    </row>
    <row r="937" spans="9:9" x14ac:dyDescent="0.2">
      <c r="I937" s="138"/>
    </row>
    <row r="938" spans="9:9" x14ac:dyDescent="0.2">
      <c r="I938" s="138"/>
    </row>
    <row r="939" spans="9:9" x14ac:dyDescent="0.2">
      <c r="I939" s="138"/>
    </row>
    <row r="940" spans="9:9" x14ac:dyDescent="0.2">
      <c r="I940" s="138"/>
    </row>
    <row r="941" spans="9:9" x14ac:dyDescent="0.2">
      <c r="I941" s="138"/>
    </row>
    <row r="942" spans="9:9" x14ac:dyDescent="0.2">
      <c r="I942" s="138"/>
    </row>
    <row r="943" spans="9:9" x14ac:dyDescent="0.2">
      <c r="I943" s="138"/>
    </row>
    <row r="944" spans="9:9" x14ac:dyDescent="0.2">
      <c r="I944" s="138"/>
    </row>
    <row r="945" spans="9:9" x14ac:dyDescent="0.2">
      <c r="I945" s="138"/>
    </row>
    <row r="946" spans="9:9" x14ac:dyDescent="0.2">
      <c r="I946" s="138"/>
    </row>
    <row r="947" spans="9:9" x14ac:dyDescent="0.2">
      <c r="I947" s="138"/>
    </row>
    <row r="948" spans="9:9" x14ac:dyDescent="0.2">
      <c r="I948" s="138"/>
    </row>
    <row r="949" spans="9:9" x14ac:dyDescent="0.2">
      <c r="I949" s="138"/>
    </row>
    <row r="950" spans="9:9" x14ac:dyDescent="0.2">
      <c r="I950" s="138"/>
    </row>
    <row r="951" spans="9:9" x14ac:dyDescent="0.2">
      <c r="I951" s="138"/>
    </row>
    <row r="952" spans="9:9" x14ac:dyDescent="0.2">
      <c r="I952" s="138"/>
    </row>
    <row r="953" spans="9:9" x14ac:dyDescent="0.2">
      <c r="I953" s="138"/>
    </row>
    <row r="954" spans="9:9" x14ac:dyDescent="0.2">
      <c r="I954" s="138"/>
    </row>
    <row r="955" spans="9:9" x14ac:dyDescent="0.2">
      <c r="I955" s="138"/>
    </row>
    <row r="956" spans="9:9" x14ac:dyDescent="0.2">
      <c r="I956" s="138"/>
    </row>
    <row r="957" spans="9:9" x14ac:dyDescent="0.2">
      <c r="I957" s="138"/>
    </row>
    <row r="958" spans="9:9" x14ac:dyDescent="0.2">
      <c r="I958" s="138"/>
    </row>
    <row r="959" spans="9:9" x14ac:dyDescent="0.2">
      <c r="I959" s="138"/>
    </row>
    <row r="960" spans="9:9" x14ac:dyDescent="0.2">
      <c r="I960" s="138"/>
    </row>
    <row r="961" spans="9:9" x14ac:dyDescent="0.2">
      <c r="I961" s="138"/>
    </row>
    <row r="962" spans="9:9" x14ac:dyDescent="0.2">
      <c r="I962" s="138"/>
    </row>
    <row r="963" spans="9:9" x14ac:dyDescent="0.2">
      <c r="I963" s="138"/>
    </row>
    <row r="964" spans="9:9" x14ac:dyDescent="0.2">
      <c r="I964" s="138"/>
    </row>
    <row r="965" spans="9:9" x14ac:dyDescent="0.2">
      <c r="I965" s="138"/>
    </row>
    <row r="966" spans="9:9" x14ac:dyDescent="0.2">
      <c r="I966" s="138"/>
    </row>
    <row r="967" spans="9:9" x14ac:dyDescent="0.2">
      <c r="I967" s="138"/>
    </row>
    <row r="968" spans="9:9" x14ac:dyDescent="0.2">
      <c r="I968" s="138"/>
    </row>
    <row r="969" spans="9:9" x14ac:dyDescent="0.2">
      <c r="I969" s="138"/>
    </row>
    <row r="970" spans="9:9" x14ac:dyDescent="0.2">
      <c r="I970" s="138"/>
    </row>
    <row r="971" spans="9:9" x14ac:dyDescent="0.2">
      <c r="I971" s="138"/>
    </row>
    <row r="972" spans="9:9" x14ac:dyDescent="0.2">
      <c r="I972" s="138"/>
    </row>
    <row r="973" spans="9:9" x14ac:dyDescent="0.2">
      <c r="I973" s="138"/>
    </row>
    <row r="974" spans="9:9" x14ac:dyDescent="0.2">
      <c r="I974" s="138"/>
    </row>
    <row r="975" spans="9:9" x14ac:dyDescent="0.2">
      <c r="I975" s="138"/>
    </row>
    <row r="976" spans="9:9" x14ac:dyDescent="0.2">
      <c r="I976" s="138"/>
    </row>
    <row r="977" spans="9:9" x14ac:dyDescent="0.2">
      <c r="I977" s="138"/>
    </row>
    <row r="978" spans="9:9" x14ac:dyDescent="0.2">
      <c r="I978" s="138"/>
    </row>
    <row r="979" spans="9:9" x14ac:dyDescent="0.2">
      <c r="I979" s="138"/>
    </row>
    <row r="980" spans="9:9" x14ac:dyDescent="0.2">
      <c r="I980" s="138"/>
    </row>
    <row r="981" spans="9:9" x14ac:dyDescent="0.2">
      <c r="I981" s="138"/>
    </row>
    <row r="982" spans="9:9" x14ac:dyDescent="0.2">
      <c r="I982" s="138"/>
    </row>
    <row r="983" spans="9:9" x14ac:dyDescent="0.2">
      <c r="I983" s="138"/>
    </row>
    <row r="984" spans="9:9" x14ac:dyDescent="0.2">
      <c r="I984" s="138"/>
    </row>
    <row r="985" spans="9:9" x14ac:dyDescent="0.2">
      <c r="I985" s="138"/>
    </row>
    <row r="986" spans="9:9" x14ac:dyDescent="0.2">
      <c r="I986" s="138"/>
    </row>
    <row r="987" spans="9:9" x14ac:dyDescent="0.2">
      <c r="I987" s="138"/>
    </row>
    <row r="988" spans="9:9" x14ac:dyDescent="0.2">
      <c r="I988" s="138"/>
    </row>
    <row r="989" spans="9:9" x14ac:dyDescent="0.2">
      <c r="I989" s="138"/>
    </row>
    <row r="990" spans="9:9" x14ac:dyDescent="0.2">
      <c r="I990" s="138"/>
    </row>
    <row r="991" spans="9:9" x14ac:dyDescent="0.2">
      <c r="I991" s="138"/>
    </row>
    <row r="992" spans="9:9" x14ac:dyDescent="0.2">
      <c r="I992" s="138"/>
    </row>
    <row r="993" spans="9:9" x14ac:dyDescent="0.2">
      <c r="I993" s="138"/>
    </row>
    <row r="994" spans="9:9" x14ac:dyDescent="0.2">
      <c r="I994" s="138"/>
    </row>
    <row r="995" spans="9:9" x14ac:dyDescent="0.2">
      <c r="I995" s="138"/>
    </row>
    <row r="996" spans="9:9" x14ac:dyDescent="0.2">
      <c r="I996" s="138"/>
    </row>
    <row r="997" spans="9:9" x14ac:dyDescent="0.2">
      <c r="I997" s="138"/>
    </row>
    <row r="998" spans="9:9" x14ac:dyDescent="0.2">
      <c r="I998" s="138"/>
    </row>
    <row r="999" spans="9:9" x14ac:dyDescent="0.2">
      <c r="I999" s="138"/>
    </row>
    <row r="1000" spans="9:9" x14ac:dyDescent="0.2">
      <c r="I1000" s="138"/>
    </row>
    <row r="1001" spans="9:9" x14ac:dyDescent="0.2">
      <c r="I1001" s="138"/>
    </row>
    <row r="1002" spans="9:9" x14ac:dyDescent="0.2">
      <c r="I1002" s="138"/>
    </row>
    <row r="1003" spans="9:9" x14ac:dyDescent="0.2">
      <c r="I1003" s="138"/>
    </row>
    <row r="1004" spans="9:9" x14ac:dyDescent="0.2">
      <c r="I1004" s="138"/>
    </row>
    <row r="1005" spans="9:9" x14ac:dyDescent="0.2">
      <c r="I1005" s="138"/>
    </row>
    <row r="1006" spans="9:9" x14ac:dyDescent="0.2">
      <c r="I1006" s="138"/>
    </row>
    <row r="1007" spans="9:9" x14ac:dyDescent="0.2">
      <c r="I1007" s="138"/>
    </row>
    <row r="1008" spans="9:9" x14ac:dyDescent="0.2">
      <c r="I1008" s="138"/>
    </row>
    <row r="1009" spans="9:9" x14ac:dyDescent="0.2">
      <c r="I1009" s="138"/>
    </row>
    <row r="1010" spans="9:9" x14ac:dyDescent="0.2">
      <c r="I1010" s="138"/>
    </row>
    <row r="1011" spans="9:9" x14ac:dyDescent="0.2">
      <c r="I1011" s="138"/>
    </row>
    <row r="1012" spans="9:9" x14ac:dyDescent="0.2">
      <c r="I1012" s="138"/>
    </row>
    <row r="1013" spans="9:9" x14ac:dyDescent="0.2">
      <c r="I1013" s="138"/>
    </row>
    <row r="1014" spans="9:9" x14ac:dyDescent="0.2">
      <c r="I1014" s="138"/>
    </row>
    <row r="1015" spans="9:9" x14ac:dyDescent="0.2">
      <c r="I1015" s="138"/>
    </row>
    <row r="1016" spans="9:9" x14ac:dyDescent="0.2">
      <c r="I1016" s="138"/>
    </row>
    <row r="1017" spans="9:9" x14ac:dyDescent="0.2">
      <c r="I1017" s="138"/>
    </row>
    <row r="1018" spans="9:9" x14ac:dyDescent="0.2">
      <c r="I1018" s="138"/>
    </row>
    <row r="1019" spans="9:9" x14ac:dyDescent="0.2">
      <c r="I1019" s="138"/>
    </row>
    <row r="1020" spans="9:9" x14ac:dyDescent="0.2">
      <c r="I1020" s="138"/>
    </row>
    <row r="1021" spans="9:9" x14ac:dyDescent="0.2">
      <c r="I1021" s="138"/>
    </row>
    <row r="1022" spans="9:9" x14ac:dyDescent="0.2">
      <c r="I1022" s="138"/>
    </row>
    <row r="1023" spans="9:9" x14ac:dyDescent="0.2">
      <c r="I1023" s="138"/>
    </row>
    <row r="1024" spans="9:9" x14ac:dyDescent="0.2">
      <c r="I1024" s="138"/>
    </row>
    <row r="1025" spans="9:9" x14ac:dyDescent="0.2">
      <c r="I1025" s="138"/>
    </row>
    <row r="1026" spans="9:9" x14ac:dyDescent="0.2">
      <c r="I1026" s="138"/>
    </row>
    <row r="1027" spans="9:9" x14ac:dyDescent="0.2">
      <c r="I1027" s="138"/>
    </row>
    <row r="1028" spans="9:9" x14ac:dyDescent="0.2">
      <c r="I1028" s="138"/>
    </row>
    <row r="1029" spans="9:9" x14ac:dyDescent="0.2">
      <c r="I1029" s="138"/>
    </row>
    <row r="1030" spans="9:9" x14ac:dyDescent="0.2">
      <c r="I1030" s="138"/>
    </row>
    <row r="1031" spans="9:9" x14ac:dyDescent="0.2">
      <c r="I1031" s="138"/>
    </row>
    <row r="1032" spans="9:9" x14ac:dyDescent="0.2">
      <c r="I1032" s="138"/>
    </row>
    <row r="1033" spans="9:9" x14ac:dyDescent="0.2">
      <c r="I1033" s="138"/>
    </row>
    <row r="1034" spans="9:9" x14ac:dyDescent="0.2">
      <c r="I1034" s="138"/>
    </row>
    <row r="1035" spans="9:9" x14ac:dyDescent="0.2">
      <c r="I1035" s="138"/>
    </row>
    <row r="1036" spans="9:9" x14ac:dyDescent="0.2">
      <c r="I1036" s="138"/>
    </row>
    <row r="1037" spans="9:9" x14ac:dyDescent="0.2">
      <c r="I1037" s="138"/>
    </row>
    <row r="1038" spans="9:9" x14ac:dyDescent="0.2">
      <c r="I1038" s="138"/>
    </row>
    <row r="1039" spans="9:9" x14ac:dyDescent="0.2">
      <c r="I1039" s="138"/>
    </row>
    <row r="1040" spans="9:9" x14ac:dyDescent="0.2">
      <c r="I1040" s="138"/>
    </row>
    <row r="1041" spans="9:9" x14ac:dyDescent="0.2">
      <c r="I1041" s="138"/>
    </row>
    <row r="1042" spans="9:9" x14ac:dyDescent="0.2">
      <c r="I1042" s="138"/>
    </row>
    <row r="1043" spans="9:9" x14ac:dyDescent="0.2">
      <c r="I1043" s="138"/>
    </row>
    <row r="1044" spans="9:9" x14ac:dyDescent="0.2">
      <c r="I1044" s="138"/>
    </row>
    <row r="1045" spans="9:9" x14ac:dyDescent="0.2">
      <c r="I1045" s="138"/>
    </row>
    <row r="1046" spans="9:9" x14ac:dyDescent="0.2">
      <c r="I1046" s="138"/>
    </row>
    <row r="1047" spans="9:9" x14ac:dyDescent="0.2">
      <c r="I1047" s="138"/>
    </row>
    <row r="1048" spans="9:9" x14ac:dyDescent="0.2">
      <c r="I1048" s="138"/>
    </row>
    <row r="1049" spans="9:9" x14ac:dyDescent="0.2">
      <c r="I1049" s="138"/>
    </row>
    <row r="1050" spans="9:9" x14ac:dyDescent="0.2">
      <c r="I1050" s="138"/>
    </row>
    <row r="1051" spans="9:9" x14ac:dyDescent="0.2">
      <c r="I1051" s="138"/>
    </row>
    <row r="1052" spans="9:9" x14ac:dyDescent="0.2">
      <c r="I1052" s="138"/>
    </row>
    <row r="1053" spans="9:9" x14ac:dyDescent="0.2">
      <c r="I1053" s="138"/>
    </row>
    <row r="1054" spans="9:9" x14ac:dyDescent="0.2">
      <c r="I1054" s="138"/>
    </row>
    <row r="1055" spans="9:9" x14ac:dyDescent="0.2">
      <c r="I1055" s="138"/>
    </row>
    <row r="1056" spans="9:9" x14ac:dyDescent="0.2">
      <c r="I1056" s="138"/>
    </row>
    <row r="1057" spans="9:9" x14ac:dyDescent="0.2">
      <c r="I1057" s="138"/>
    </row>
    <row r="1058" spans="9:9" x14ac:dyDescent="0.2">
      <c r="I1058" s="138"/>
    </row>
    <row r="1059" spans="9:9" x14ac:dyDescent="0.2">
      <c r="I1059" s="138"/>
    </row>
    <row r="1060" spans="9:9" x14ac:dyDescent="0.2">
      <c r="I1060" s="138"/>
    </row>
    <row r="1061" spans="9:9" x14ac:dyDescent="0.2">
      <c r="I1061" s="138"/>
    </row>
    <row r="1062" spans="9:9" x14ac:dyDescent="0.2">
      <c r="I1062" s="138"/>
    </row>
    <row r="1063" spans="9:9" x14ac:dyDescent="0.2">
      <c r="I1063" s="138"/>
    </row>
    <row r="1064" spans="9:9" x14ac:dyDescent="0.2">
      <c r="I1064" s="138"/>
    </row>
    <row r="1065" spans="9:9" x14ac:dyDescent="0.2">
      <c r="I1065" s="138"/>
    </row>
    <row r="1066" spans="9:9" x14ac:dyDescent="0.2">
      <c r="I1066" s="138"/>
    </row>
    <row r="1067" spans="9:9" x14ac:dyDescent="0.2">
      <c r="I1067" s="138"/>
    </row>
    <row r="1068" spans="9:9" x14ac:dyDescent="0.2">
      <c r="I1068" s="138"/>
    </row>
    <row r="1069" spans="9:9" x14ac:dyDescent="0.2">
      <c r="I1069" s="138"/>
    </row>
    <row r="1070" spans="9:9" x14ac:dyDescent="0.2">
      <c r="I1070" s="138"/>
    </row>
    <row r="1071" spans="9:9" x14ac:dyDescent="0.2">
      <c r="I1071" s="138"/>
    </row>
    <row r="1072" spans="9:9" x14ac:dyDescent="0.2">
      <c r="I1072" s="138"/>
    </row>
    <row r="1073" spans="9:9" x14ac:dyDescent="0.2">
      <c r="I1073" s="138"/>
    </row>
    <row r="1074" spans="9:9" x14ac:dyDescent="0.2">
      <c r="I1074" s="138"/>
    </row>
    <row r="1075" spans="9:9" x14ac:dyDescent="0.2">
      <c r="I1075" s="138"/>
    </row>
    <row r="1076" spans="9:9" x14ac:dyDescent="0.2">
      <c r="I1076" s="138"/>
    </row>
    <row r="1077" spans="9:9" x14ac:dyDescent="0.2">
      <c r="I1077" s="138"/>
    </row>
    <row r="1078" spans="9:9" x14ac:dyDescent="0.2">
      <c r="I1078" s="138"/>
    </row>
    <row r="1079" spans="9:9" x14ac:dyDescent="0.2">
      <c r="I1079" s="138"/>
    </row>
    <row r="1080" spans="9:9" x14ac:dyDescent="0.2">
      <c r="I1080" s="138"/>
    </row>
    <row r="1081" spans="9:9" x14ac:dyDescent="0.2">
      <c r="I1081" s="138"/>
    </row>
    <row r="1082" spans="9:9" x14ac:dyDescent="0.2">
      <c r="I1082" s="138"/>
    </row>
    <row r="1083" spans="9:9" x14ac:dyDescent="0.2">
      <c r="I1083" s="138"/>
    </row>
    <row r="1084" spans="9:9" x14ac:dyDescent="0.2">
      <c r="I1084" s="138"/>
    </row>
    <row r="1085" spans="9:9" x14ac:dyDescent="0.2">
      <c r="I1085" s="138"/>
    </row>
    <row r="1086" spans="9:9" x14ac:dyDescent="0.2">
      <c r="I1086" s="138"/>
    </row>
    <row r="1087" spans="9:9" x14ac:dyDescent="0.2">
      <c r="I1087" s="138"/>
    </row>
    <row r="1088" spans="9:9" x14ac:dyDescent="0.2">
      <c r="I1088" s="138"/>
    </row>
    <row r="1089" spans="9:9" x14ac:dyDescent="0.2">
      <c r="I1089" s="138"/>
    </row>
    <row r="1090" spans="9:9" x14ac:dyDescent="0.2">
      <c r="I1090" s="138"/>
    </row>
    <row r="1091" spans="9:9" x14ac:dyDescent="0.2">
      <c r="I1091" s="138"/>
    </row>
    <row r="1092" spans="9:9" x14ac:dyDescent="0.2">
      <c r="I1092" s="138"/>
    </row>
    <row r="1093" spans="9:9" x14ac:dyDescent="0.2">
      <c r="I1093" s="138"/>
    </row>
    <row r="1094" spans="9:9" x14ac:dyDescent="0.2">
      <c r="I1094" s="138"/>
    </row>
    <row r="1095" spans="9:9" x14ac:dyDescent="0.2">
      <c r="I1095" s="138"/>
    </row>
    <row r="1096" spans="9:9" x14ac:dyDescent="0.2">
      <c r="I1096" s="138"/>
    </row>
    <row r="1097" spans="9:9" x14ac:dyDescent="0.2">
      <c r="I1097" s="138"/>
    </row>
    <row r="1098" spans="9:9" x14ac:dyDescent="0.2">
      <c r="I1098" s="138"/>
    </row>
    <row r="1099" spans="9:9" x14ac:dyDescent="0.2">
      <c r="I1099" s="138"/>
    </row>
    <row r="1100" spans="9:9" x14ac:dyDescent="0.2">
      <c r="I1100" s="138"/>
    </row>
    <row r="1101" spans="9:9" x14ac:dyDescent="0.2">
      <c r="I1101" s="138"/>
    </row>
    <row r="1102" spans="9:9" x14ac:dyDescent="0.2">
      <c r="I1102" s="138"/>
    </row>
    <row r="1103" spans="9:9" x14ac:dyDescent="0.2">
      <c r="I1103" s="138"/>
    </row>
    <row r="1104" spans="9:9" x14ac:dyDescent="0.2">
      <c r="I1104" s="138"/>
    </row>
    <row r="1105" spans="9:9" x14ac:dyDescent="0.2">
      <c r="I1105" s="138"/>
    </row>
    <row r="1106" spans="9:9" x14ac:dyDescent="0.2">
      <c r="I1106" s="138"/>
    </row>
    <row r="1107" spans="9:9" x14ac:dyDescent="0.2">
      <c r="I1107" s="138"/>
    </row>
    <row r="1108" spans="9:9" x14ac:dyDescent="0.2">
      <c r="I1108" s="138"/>
    </row>
    <row r="1109" spans="9:9" x14ac:dyDescent="0.2">
      <c r="I1109" s="138"/>
    </row>
    <row r="1110" spans="9:9" x14ac:dyDescent="0.2">
      <c r="I1110" s="138"/>
    </row>
    <row r="1111" spans="9:9" x14ac:dyDescent="0.2">
      <c r="I1111" s="138"/>
    </row>
    <row r="1112" spans="9:9" x14ac:dyDescent="0.2">
      <c r="I1112" s="138"/>
    </row>
    <row r="1113" spans="9:9" x14ac:dyDescent="0.2">
      <c r="I1113" s="138"/>
    </row>
    <row r="1114" spans="9:9" x14ac:dyDescent="0.2">
      <c r="I1114" s="138"/>
    </row>
    <row r="1115" spans="9:9" x14ac:dyDescent="0.2">
      <c r="I1115" s="138"/>
    </row>
    <row r="1116" spans="9:9" x14ac:dyDescent="0.2">
      <c r="I1116" s="138"/>
    </row>
    <row r="1117" spans="9:9" x14ac:dyDescent="0.2">
      <c r="I1117" s="138"/>
    </row>
    <row r="1118" spans="9:9" x14ac:dyDescent="0.2">
      <c r="I1118" s="138"/>
    </row>
    <row r="1119" spans="9:9" x14ac:dyDescent="0.2">
      <c r="I1119" s="138"/>
    </row>
    <row r="1120" spans="9:9" x14ac:dyDescent="0.2">
      <c r="I1120" s="138"/>
    </row>
    <row r="1121" spans="9:9" x14ac:dyDescent="0.2">
      <c r="I1121" s="138"/>
    </row>
    <row r="1122" spans="9:9" x14ac:dyDescent="0.2">
      <c r="I1122" s="138"/>
    </row>
    <row r="1123" spans="9:9" x14ac:dyDescent="0.2">
      <c r="I1123" s="138"/>
    </row>
    <row r="1124" spans="9:9" x14ac:dyDescent="0.2">
      <c r="I1124" s="138"/>
    </row>
    <row r="1125" spans="9:9" x14ac:dyDescent="0.2">
      <c r="I1125" s="138"/>
    </row>
    <row r="1126" spans="9:9" x14ac:dyDescent="0.2">
      <c r="I1126" s="138"/>
    </row>
    <row r="1127" spans="9:9" x14ac:dyDescent="0.2">
      <c r="I1127" s="138"/>
    </row>
    <row r="1128" spans="9:9" x14ac:dyDescent="0.2">
      <c r="I1128" s="138"/>
    </row>
    <row r="1129" spans="9:9" x14ac:dyDescent="0.2">
      <c r="I1129" s="138"/>
    </row>
    <row r="1130" spans="9:9" x14ac:dyDescent="0.2">
      <c r="I1130" s="138"/>
    </row>
    <row r="1131" spans="9:9" x14ac:dyDescent="0.2">
      <c r="I1131" s="138"/>
    </row>
    <row r="1132" spans="9:9" x14ac:dyDescent="0.2">
      <c r="I1132" s="138"/>
    </row>
    <row r="1133" spans="9:9" x14ac:dyDescent="0.2">
      <c r="I1133" s="138"/>
    </row>
    <row r="1134" spans="9:9" x14ac:dyDescent="0.2">
      <c r="I1134" s="138"/>
    </row>
    <row r="1135" spans="9:9" x14ac:dyDescent="0.2">
      <c r="I1135" s="138"/>
    </row>
    <row r="1136" spans="9:9" x14ac:dyDescent="0.2">
      <c r="I1136" s="138"/>
    </row>
    <row r="1137" spans="9:9" x14ac:dyDescent="0.2">
      <c r="I1137" s="138"/>
    </row>
    <row r="1138" spans="9:9" x14ac:dyDescent="0.2">
      <c r="I1138" s="138"/>
    </row>
    <row r="1139" spans="9:9" x14ac:dyDescent="0.2">
      <c r="I1139" s="138"/>
    </row>
    <row r="1140" spans="9:9" x14ac:dyDescent="0.2">
      <c r="I1140" s="138"/>
    </row>
    <row r="1141" spans="9:9" x14ac:dyDescent="0.2">
      <c r="I1141" s="138"/>
    </row>
    <row r="1142" spans="9:9" x14ac:dyDescent="0.2">
      <c r="I1142" s="138"/>
    </row>
    <row r="1143" spans="9:9" x14ac:dyDescent="0.2">
      <c r="I1143" s="138"/>
    </row>
    <row r="1144" spans="9:9" x14ac:dyDescent="0.2">
      <c r="I1144" s="138"/>
    </row>
    <row r="1145" spans="9:9" x14ac:dyDescent="0.2">
      <c r="I1145" s="138"/>
    </row>
    <row r="1146" spans="9:9" x14ac:dyDescent="0.2">
      <c r="I1146" s="138"/>
    </row>
    <row r="1147" spans="9:9" x14ac:dyDescent="0.2">
      <c r="I1147" s="138"/>
    </row>
    <row r="1148" spans="9:9" x14ac:dyDescent="0.2">
      <c r="I1148" s="138"/>
    </row>
    <row r="1149" spans="9:9" x14ac:dyDescent="0.2">
      <c r="I1149" s="138"/>
    </row>
    <row r="1150" spans="9:9" x14ac:dyDescent="0.2">
      <c r="I1150" s="138"/>
    </row>
    <row r="1151" spans="9:9" x14ac:dyDescent="0.2">
      <c r="I1151" s="138"/>
    </row>
    <row r="1152" spans="9:9" x14ac:dyDescent="0.2">
      <c r="I1152" s="138"/>
    </row>
    <row r="1153" spans="9:9" x14ac:dyDescent="0.2">
      <c r="I1153" s="138"/>
    </row>
    <row r="1154" spans="9:9" x14ac:dyDescent="0.2">
      <c r="I1154" s="138"/>
    </row>
    <row r="1155" spans="9:9" x14ac:dyDescent="0.2">
      <c r="I1155" s="138"/>
    </row>
    <row r="1156" spans="9:9" x14ac:dyDescent="0.2">
      <c r="I1156" s="138"/>
    </row>
    <row r="1157" spans="9:9" x14ac:dyDescent="0.2">
      <c r="I1157" s="138"/>
    </row>
    <row r="1158" spans="9:9" x14ac:dyDescent="0.2">
      <c r="I1158" s="138"/>
    </row>
    <row r="1159" spans="9:9" x14ac:dyDescent="0.2">
      <c r="I1159" s="138"/>
    </row>
    <row r="1160" spans="9:9" x14ac:dyDescent="0.2">
      <c r="I1160" s="138"/>
    </row>
    <row r="1161" spans="9:9" x14ac:dyDescent="0.2">
      <c r="I1161" s="138"/>
    </row>
    <row r="1162" spans="9:9" x14ac:dyDescent="0.2">
      <c r="I1162" s="138"/>
    </row>
    <row r="1163" spans="9:9" x14ac:dyDescent="0.2">
      <c r="I1163" s="138"/>
    </row>
    <row r="1164" spans="9:9" x14ac:dyDescent="0.2">
      <c r="I1164" s="138"/>
    </row>
    <row r="1165" spans="9:9" x14ac:dyDescent="0.2">
      <c r="I1165" s="138"/>
    </row>
    <row r="1166" spans="9:9" x14ac:dyDescent="0.2">
      <c r="I1166" s="138"/>
    </row>
    <row r="1167" spans="9:9" x14ac:dyDescent="0.2">
      <c r="I1167" s="138"/>
    </row>
    <row r="1168" spans="9:9" x14ac:dyDescent="0.2">
      <c r="I1168" s="138"/>
    </row>
    <row r="1169" spans="9:9" x14ac:dyDescent="0.2">
      <c r="I1169" s="138"/>
    </row>
    <row r="1170" spans="9:9" x14ac:dyDescent="0.2">
      <c r="I1170" s="138"/>
    </row>
    <row r="1171" spans="9:9" x14ac:dyDescent="0.2">
      <c r="I1171" s="138"/>
    </row>
    <row r="1172" spans="9:9" x14ac:dyDescent="0.2">
      <c r="I1172" s="138"/>
    </row>
    <row r="1173" spans="9:9" x14ac:dyDescent="0.2">
      <c r="I1173" s="138"/>
    </row>
    <row r="1174" spans="9:9" x14ac:dyDescent="0.2">
      <c r="I1174" s="138"/>
    </row>
    <row r="1175" spans="9:9" x14ac:dyDescent="0.2">
      <c r="I1175" s="138"/>
    </row>
    <row r="1176" spans="9:9" x14ac:dyDescent="0.2">
      <c r="I1176" s="138"/>
    </row>
    <row r="1177" spans="9:9" x14ac:dyDescent="0.2">
      <c r="I1177" s="138"/>
    </row>
    <row r="1178" spans="9:9" x14ac:dyDescent="0.2">
      <c r="I1178" s="138"/>
    </row>
    <row r="1179" spans="9:9" x14ac:dyDescent="0.2">
      <c r="I1179" s="138"/>
    </row>
    <row r="1180" spans="9:9" x14ac:dyDescent="0.2">
      <c r="I1180" s="138"/>
    </row>
    <row r="1181" spans="9:9" x14ac:dyDescent="0.2">
      <c r="I1181" s="138"/>
    </row>
    <row r="1182" spans="9:9" x14ac:dyDescent="0.2">
      <c r="I1182" s="138"/>
    </row>
    <row r="1183" spans="9:9" x14ac:dyDescent="0.2">
      <c r="I1183" s="138"/>
    </row>
    <row r="1184" spans="9:9" x14ac:dyDescent="0.2">
      <c r="I1184" s="138"/>
    </row>
    <row r="1185" spans="9:9" x14ac:dyDescent="0.2">
      <c r="I1185" s="138"/>
    </row>
    <row r="1186" spans="9:9" x14ac:dyDescent="0.2">
      <c r="I1186" s="138"/>
    </row>
    <row r="1187" spans="9:9" x14ac:dyDescent="0.2">
      <c r="I1187" s="138"/>
    </row>
    <row r="1188" spans="9:9" x14ac:dyDescent="0.2">
      <c r="I1188" s="138"/>
    </row>
    <row r="1189" spans="9:9" x14ac:dyDescent="0.2">
      <c r="I1189" s="138"/>
    </row>
    <row r="1190" spans="9:9" x14ac:dyDescent="0.2">
      <c r="I1190" s="138"/>
    </row>
    <row r="1191" spans="9:9" x14ac:dyDescent="0.2">
      <c r="I1191" s="138"/>
    </row>
    <row r="1192" spans="9:9" x14ac:dyDescent="0.2">
      <c r="I1192" s="138"/>
    </row>
    <row r="1193" spans="9:9" x14ac:dyDescent="0.2">
      <c r="I1193" s="138"/>
    </row>
    <row r="1194" spans="9:9" x14ac:dyDescent="0.2">
      <c r="I1194" s="138"/>
    </row>
    <row r="1195" spans="9:9" x14ac:dyDescent="0.2">
      <c r="I1195" s="138"/>
    </row>
    <row r="1196" spans="9:9" x14ac:dyDescent="0.2">
      <c r="I1196" s="138"/>
    </row>
    <row r="1197" spans="9:9" x14ac:dyDescent="0.2">
      <c r="I1197" s="138"/>
    </row>
    <row r="1198" spans="9:9" x14ac:dyDescent="0.2">
      <c r="I1198" s="138"/>
    </row>
    <row r="1199" spans="9:9" x14ac:dyDescent="0.2">
      <c r="I1199" s="138"/>
    </row>
    <row r="1200" spans="9:9" x14ac:dyDescent="0.2">
      <c r="I1200" s="138"/>
    </row>
    <row r="1201" spans="9:9" x14ac:dyDescent="0.2">
      <c r="I1201" s="138"/>
    </row>
    <row r="1202" spans="9:9" x14ac:dyDescent="0.2">
      <c r="I1202" s="138"/>
    </row>
    <row r="1203" spans="9:9" x14ac:dyDescent="0.2">
      <c r="I1203" s="138"/>
    </row>
    <row r="1204" spans="9:9" x14ac:dyDescent="0.2">
      <c r="I1204" s="138"/>
    </row>
    <row r="1205" spans="9:9" x14ac:dyDescent="0.2">
      <c r="I1205" s="138"/>
    </row>
    <row r="1206" spans="9:9" x14ac:dyDescent="0.2">
      <c r="I1206" s="138"/>
    </row>
    <row r="1207" spans="9:9" x14ac:dyDescent="0.2">
      <c r="I1207" s="138"/>
    </row>
    <row r="1208" spans="9:9" x14ac:dyDescent="0.2">
      <c r="I1208" s="138"/>
    </row>
    <row r="1209" spans="9:9" x14ac:dyDescent="0.2">
      <c r="I1209" s="138"/>
    </row>
    <row r="1210" spans="9:9" x14ac:dyDescent="0.2">
      <c r="I1210" s="138"/>
    </row>
    <row r="1211" spans="9:9" x14ac:dyDescent="0.2">
      <c r="I1211" s="138"/>
    </row>
    <row r="1212" spans="9:9" x14ac:dyDescent="0.2">
      <c r="I1212" s="138"/>
    </row>
    <row r="1213" spans="9:9" x14ac:dyDescent="0.2">
      <c r="I1213" s="138"/>
    </row>
    <row r="1214" spans="9:9" x14ac:dyDescent="0.2">
      <c r="I1214" s="138"/>
    </row>
    <row r="1215" spans="9:9" x14ac:dyDescent="0.2">
      <c r="I1215" s="138"/>
    </row>
    <row r="1216" spans="9:9" x14ac:dyDescent="0.2">
      <c r="I1216" s="138"/>
    </row>
    <row r="1217" spans="9:9" x14ac:dyDescent="0.2">
      <c r="I1217" s="138"/>
    </row>
    <row r="1218" spans="9:9" x14ac:dyDescent="0.2">
      <c r="I1218" s="138"/>
    </row>
    <row r="1219" spans="9:9" x14ac:dyDescent="0.2">
      <c r="I1219" s="138"/>
    </row>
    <row r="1220" spans="9:9" x14ac:dyDescent="0.2">
      <c r="I1220" s="138"/>
    </row>
    <row r="1221" spans="9:9" x14ac:dyDescent="0.2">
      <c r="I1221" s="138"/>
    </row>
    <row r="1222" spans="9:9" x14ac:dyDescent="0.2">
      <c r="I1222" s="138"/>
    </row>
    <row r="1223" spans="9:9" x14ac:dyDescent="0.2">
      <c r="I1223" s="138"/>
    </row>
    <row r="1224" spans="9:9" x14ac:dyDescent="0.2">
      <c r="I1224" s="138"/>
    </row>
    <row r="1225" spans="9:9" x14ac:dyDescent="0.2">
      <c r="I1225" s="138"/>
    </row>
    <row r="1226" spans="9:9" x14ac:dyDescent="0.2">
      <c r="I1226" s="138"/>
    </row>
    <row r="1227" spans="9:9" x14ac:dyDescent="0.2">
      <c r="I1227" s="138"/>
    </row>
    <row r="1228" spans="9:9" x14ac:dyDescent="0.2">
      <c r="I1228" s="138"/>
    </row>
    <row r="1229" spans="9:9" x14ac:dyDescent="0.2">
      <c r="I1229" s="138"/>
    </row>
    <row r="1230" spans="9:9" x14ac:dyDescent="0.2">
      <c r="I1230" s="138"/>
    </row>
    <row r="1231" spans="9:9" x14ac:dyDescent="0.2">
      <c r="I1231" s="138"/>
    </row>
    <row r="1232" spans="9:9" x14ac:dyDescent="0.2">
      <c r="I1232" s="138"/>
    </row>
    <row r="1233" spans="9:9" x14ac:dyDescent="0.2">
      <c r="I1233" s="138"/>
    </row>
    <row r="1234" spans="9:9" x14ac:dyDescent="0.2">
      <c r="I1234" s="138"/>
    </row>
    <row r="1235" spans="9:9" x14ac:dyDescent="0.2">
      <c r="I1235" s="138"/>
    </row>
    <row r="1236" spans="9:9" x14ac:dyDescent="0.2">
      <c r="I1236" s="138"/>
    </row>
    <row r="1237" spans="9:9" x14ac:dyDescent="0.2">
      <c r="I1237" s="138"/>
    </row>
    <row r="1238" spans="9:9" x14ac:dyDescent="0.2">
      <c r="I1238" s="138"/>
    </row>
    <row r="1239" spans="9:9" x14ac:dyDescent="0.2">
      <c r="I1239" s="138"/>
    </row>
    <row r="1240" spans="9:9" x14ac:dyDescent="0.2">
      <c r="I1240" s="138"/>
    </row>
    <row r="1241" spans="9:9" x14ac:dyDescent="0.2">
      <c r="I1241" s="138"/>
    </row>
    <row r="1242" spans="9:9" x14ac:dyDescent="0.2">
      <c r="I1242" s="138"/>
    </row>
    <row r="1243" spans="9:9" x14ac:dyDescent="0.2">
      <c r="I1243" s="138"/>
    </row>
    <row r="1244" spans="9:9" x14ac:dyDescent="0.2">
      <c r="I1244" s="138"/>
    </row>
    <row r="1245" spans="9:9" x14ac:dyDescent="0.2">
      <c r="I1245" s="138"/>
    </row>
    <row r="1246" spans="9:9" x14ac:dyDescent="0.2">
      <c r="I1246" s="138"/>
    </row>
    <row r="1247" spans="9:9" x14ac:dyDescent="0.2">
      <c r="I1247" s="138"/>
    </row>
    <row r="1248" spans="9:9" x14ac:dyDescent="0.2">
      <c r="I1248" s="138"/>
    </row>
    <row r="1249" spans="9:9" x14ac:dyDescent="0.2">
      <c r="I1249" s="138"/>
    </row>
    <row r="1250" spans="9:9" x14ac:dyDescent="0.2">
      <c r="I1250" s="138"/>
    </row>
    <row r="1251" spans="9:9" x14ac:dyDescent="0.2">
      <c r="I1251" s="138"/>
    </row>
    <row r="1252" spans="9:9" x14ac:dyDescent="0.2">
      <c r="I1252" s="138"/>
    </row>
    <row r="1253" spans="9:9" x14ac:dyDescent="0.2">
      <c r="I1253" s="138"/>
    </row>
    <row r="1254" spans="9:9" x14ac:dyDescent="0.2">
      <c r="I1254" s="138"/>
    </row>
    <row r="1255" spans="9:9" x14ac:dyDescent="0.2">
      <c r="I1255" s="138"/>
    </row>
    <row r="1256" spans="9:9" x14ac:dyDescent="0.2">
      <c r="I1256" s="138"/>
    </row>
    <row r="1257" spans="9:9" x14ac:dyDescent="0.2">
      <c r="I1257" s="138"/>
    </row>
    <row r="1258" spans="9:9" x14ac:dyDescent="0.2">
      <c r="I1258" s="138"/>
    </row>
    <row r="1259" spans="9:9" x14ac:dyDescent="0.2">
      <c r="I1259" s="138"/>
    </row>
    <row r="1260" spans="9:9" x14ac:dyDescent="0.2">
      <c r="I1260" s="138"/>
    </row>
    <row r="1261" spans="9:9" x14ac:dyDescent="0.2">
      <c r="I1261" s="138"/>
    </row>
    <row r="1262" spans="9:9" x14ac:dyDescent="0.2">
      <c r="I1262" s="138"/>
    </row>
    <row r="1263" spans="9:9" x14ac:dyDescent="0.2">
      <c r="I1263" s="138"/>
    </row>
    <row r="1264" spans="9:9" x14ac:dyDescent="0.2">
      <c r="I1264" s="138"/>
    </row>
    <row r="1265" spans="9:9" x14ac:dyDescent="0.2">
      <c r="I1265" s="138"/>
    </row>
    <row r="1266" spans="9:9" x14ac:dyDescent="0.2">
      <c r="I1266" s="138"/>
    </row>
    <row r="1267" spans="9:9" x14ac:dyDescent="0.2">
      <c r="I1267" s="138"/>
    </row>
    <row r="1268" spans="9:9" x14ac:dyDescent="0.2">
      <c r="I1268" s="138"/>
    </row>
    <row r="1269" spans="9:9" x14ac:dyDescent="0.2">
      <c r="I1269" s="138"/>
    </row>
    <row r="1270" spans="9:9" x14ac:dyDescent="0.2">
      <c r="I1270" s="138"/>
    </row>
    <row r="1271" spans="9:9" x14ac:dyDescent="0.2">
      <c r="I1271" s="138"/>
    </row>
    <row r="1272" spans="9:9" x14ac:dyDescent="0.2">
      <c r="I1272" s="138"/>
    </row>
    <row r="1273" spans="9:9" x14ac:dyDescent="0.2">
      <c r="I1273" s="138"/>
    </row>
    <row r="1274" spans="9:9" x14ac:dyDescent="0.2">
      <c r="I1274" s="138"/>
    </row>
    <row r="1275" spans="9:9" x14ac:dyDescent="0.2">
      <c r="I1275" s="138"/>
    </row>
    <row r="1276" spans="9:9" x14ac:dyDescent="0.2">
      <c r="I1276" s="138"/>
    </row>
    <row r="1277" spans="9:9" x14ac:dyDescent="0.2">
      <c r="I1277" s="138"/>
    </row>
    <row r="1278" spans="9:9" x14ac:dyDescent="0.2">
      <c r="I1278" s="138"/>
    </row>
    <row r="1279" spans="9:9" x14ac:dyDescent="0.2">
      <c r="I1279" s="138"/>
    </row>
    <row r="1280" spans="9:9" x14ac:dyDescent="0.2">
      <c r="I1280" s="138"/>
    </row>
    <row r="1281" spans="9:9" x14ac:dyDescent="0.2">
      <c r="I1281" s="138"/>
    </row>
    <row r="1282" spans="9:9" x14ac:dyDescent="0.2">
      <c r="I1282" s="138"/>
    </row>
    <row r="1283" spans="9:9" x14ac:dyDescent="0.2">
      <c r="I1283" s="138"/>
    </row>
    <row r="1284" spans="9:9" x14ac:dyDescent="0.2">
      <c r="I1284" s="138"/>
    </row>
    <row r="1285" spans="9:9" x14ac:dyDescent="0.2">
      <c r="I1285" s="138"/>
    </row>
    <row r="1286" spans="9:9" x14ac:dyDescent="0.2">
      <c r="I1286" s="138"/>
    </row>
    <row r="1287" spans="9:9" x14ac:dyDescent="0.2">
      <c r="I1287" s="138"/>
    </row>
    <row r="1288" spans="9:9" x14ac:dyDescent="0.2">
      <c r="I1288" s="138"/>
    </row>
    <row r="1289" spans="9:9" x14ac:dyDescent="0.2">
      <c r="I1289" s="138"/>
    </row>
    <row r="1290" spans="9:9" x14ac:dyDescent="0.2">
      <c r="I1290" s="138"/>
    </row>
    <row r="1291" spans="9:9" x14ac:dyDescent="0.2">
      <c r="I1291" s="138"/>
    </row>
    <row r="1292" spans="9:9" x14ac:dyDescent="0.2">
      <c r="I1292" s="138"/>
    </row>
    <row r="1293" spans="9:9" x14ac:dyDescent="0.2">
      <c r="I1293" s="138"/>
    </row>
    <row r="1294" spans="9:9" x14ac:dyDescent="0.2">
      <c r="I1294" s="138"/>
    </row>
    <row r="1295" spans="9:9" x14ac:dyDescent="0.2">
      <c r="I1295" s="138"/>
    </row>
    <row r="1296" spans="9:9" x14ac:dyDescent="0.2">
      <c r="I1296" s="138"/>
    </row>
    <row r="1297" spans="9:9" x14ac:dyDescent="0.2">
      <c r="I1297" s="138"/>
    </row>
    <row r="1298" spans="9:9" x14ac:dyDescent="0.2">
      <c r="I1298" s="138"/>
    </row>
    <row r="1299" spans="9:9" x14ac:dyDescent="0.2">
      <c r="I1299" s="138"/>
    </row>
    <row r="1300" spans="9:9" x14ac:dyDescent="0.2">
      <c r="I1300" s="138"/>
    </row>
    <row r="1301" spans="9:9" x14ac:dyDescent="0.2">
      <c r="I1301" s="138"/>
    </row>
    <row r="1302" spans="9:9" x14ac:dyDescent="0.2">
      <c r="I1302" s="138"/>
    </row>
    <row r="1303" spans="9:9" x14ac:dyDescent="0.2">
      <c r="I1303" s="138"/>
    </row>
    <row r="1304" spans="9:9" x14ac:dyDescent="0.2">
      <c r="I1304" s="138"/>
    </row>
    <row r="1305" spans="9:9" x14ac:dyDescent="0.2">
      <c r="I1305" s="138"/>
    </row>
    <row r="1306" spans="9:9" x14ac:dyDescent="0.2">
      <c r="I1306" s="138"/>
    </row>
    <row r="1307" spans="9:9" x14ac:dyDescent="0.2">
      <c r="I1307" s="138"/>
    </row>
    <row r="1308" spans="9:9" x14ac:dyDescent="0.2">
      <c r="I1308" s="138"/>
    </row>
    <row r="1309" spans="9:9" x14ac:dyDescent="0.2">
      <c r="I1309" s="138"/>
    </row>
    <row r="1310" spans="9:9" x14ac:dyDescent="0.2">
      <c r="I1310" s="138"/>
    </row>
    <row r="1311" spans="9:9" x14ac:dyDescent="0.2">
      <c r="I1311" s="138"/>
    </row>
    <row r="1312" spans="9:9" x14ac:dyDescent="0.2">
      <c r="I1312" s="138"/>
    </row>
    <row r="1313" spans="9:9" x14ac:dyDescent="0.2">
      <c r="I1313" s="138"/>
    </row>
    <row r="1314" spans="9:9" x14ac:dyDescent="0.2">
      <c r="I1314" s="138"/>
    </row>
    <row r="1315" spans="9:9" x14ac:dyDescent="0.2">
      <c r="I1315" s="138"/>
    </row>
    <row r="1316" spans="9:9" x14ac:dyDescent="0.2">
      <c r="I1316" s="138"/>
    </row>
    <row r="1317" spans="9:9" x14ac:dyDescent="0.2">
      <c r="I1317" s="138"/>
    </row>
    <row r="1318" spans="9:9" x14ac:dyDescent="0.2">
      <c r="I1318" s="138"/>
    </row>
    <row r="1319" spans="9:9" x14ac:dyDescent="0.2">
      <c r="I1319" s="138"/>
    </row>
    <row r="1320" spans="9:9" x14ac:dyDescent="0.2">
      <c r="I1320" s="138"/>
    </row>
    <row r="1321" spans="9:9" x14ac:dyDescent="0.2">
      <c r="I1321" s="138"/>
    </row>
    <row r="1322" spans="9:9" x14ac:dyDescent="0.2">
      <c r="I1322" s="138"/>
    </row>
    <row r="1323" spans="9:9" x14ac:dyDescent="0.2">
      <c r="I1323" s="138"/>
    </row>
    <row r="1324" spans="9:9" x14ac:dyDescent="0.2">
      <c r="I1324" s="138"/>
    </row>
    <row r="1325" spans="9:9" x14ac:dyDescent="0.2">
      <c r="I1325" s="138"/>
    </row>
    <row r="1326" spans="9:9" x14ac:dyDescent="0.2">
      <c r="I1326" s="138"/>
    </row>
    <row r="1327" spans="9:9" x14ac:dyDescent="0.2">
      <c r="I1327" s="138"/>
    </row>
    <row r="1328" spans="9:9" x14ac:dyDescent="0.2">
      <c r="I1328" s="138"/>
    </row>
    <row r="1329" spans="9:9" x14ac:dyDescent="0.2">
      <c r="I1329" s="138"/>
    </row>
    <row r="1330" spans="9:9" x14ac:dyDescent="0.2">
      <c r="I1330" s="138"/>
    </row>
    <row r="1331" spans="9:9" x14ac:dyDescent="0.2">
      <c r="I1331" s="138"/>
    </row>
    <row r="1332" spans="9:9" x14ac:dyDescent="0.2">
      <c r="I1332" s="138"/>
    </row>
    <row r="1333" spans="9:9" x14ac:dyDescent="0.2">
      <c r="I1333" s="138"/>
    </row>
    <row r="1334" spans="9:9" x14ac:dyDescent="0.2">
      <c r="I1334" s="138"/>
    </row>
    <row r="1335" spans="9:9" x14ac:dyDescent="0.2">
      <c r="I1335" s="138"/>
    </row>
    <row r="1336" spans="9:9" x14ac:dyDescent="0.2">
      <c r="I1336" s="138"/>
    </row>
    <row r="1337" spans="9:9" x14ac:dyDescent="0.2">
      <c r="I1337" s="138"/>
    </row>
    <row r="1338" spans="9:9" x14ac:dyDescent="0.2">
      <c r="I1338" s="138"/>
    </row>
    <row r="1339" spans="9:9" x14ac:dyDescent="0.2">
      <c r="I1339" s="138"/>
    </row>
    <row r="1340" spans="9:9" x14ac:dyDescent="0.2">
      <c r="I1340" s="138"/>
    </row>
    <row r="1341" spans="9:9" x14ac:dyDescent="0.2">
      <c r="I1341" s="138"/>
    </row>
    <row r="1342" spans="9:9" x14ac:dyDescent="0.2">
      <c r="I1342" s="138"/>
    </row>
    <row r="1343" spans="9:9" x14ac:dyDescent="0.2">
      <c r="I1343" s="138"/>
    </row>
    <row r="1344" spans="9:9" x14ac:dyDescent="0.2">
      <c r="I1344" s="138"/>
    </row>
    <row r="1345" spans="9:9" x14ac:dyDescent="0.2">
      <c r="I1345" s="138"/>
    </row>
    <row r="1346" spans="9:9" x14ac:dyDescent="0.2">
      <c r="I1346" s="138"/>
    </row>
    <row r="1347" spans="9:9" x14ac:dyDescent="0.2">
      <c r="I1347" s="138"/>
    </row>
    <row r="1348" spans="9:9" x14ac:dyDescent="0.2">
      <c r="I1348" s="138"/>
    </row>
    <row r="1349" spans="9:9" x14ac:dyDescent="0.2">
      <c r="I1349" s="138"/>
    </row>
    <row r="1350" spans="9:9" x14ac:dyDescent="0.2">
      <c r="I1350" s="138"/>
    </row>
    <row r="1351" spans="9:9" x14ac:dyDescent="0.2">
      <c r="I1351" s="138"/>
    </row>
    <row r="1352" spans="9:9" x14ac:dyDescent="0.2">
      <c r="I1352" s="138"/>
    </row>
    <row r="1353" spans="9:9" x14ac:dyDescent="0.2">
      <c r="I1353" s="138"/>
    </row>
    <row r="1354" spans="9:9" x14ac:dyDescent="0.2">
      <c r="I1354" s="138"/>
    </row>
    <row r="1355" spans="9:9" x14ac:dyDescent="0.2">
      <c r="I1355" s="138"/>
    </row>
    <row r="1356" spans="9:9" x14ac:dyDescent="0.2">
      <c r="I1356" s="138"/>
    </row>
    <row r="1357" spans="9:9" x14ac:dyDescent="0.2">
      <c r="I1357" s="138"/>
    </row>
    <row r="1358" spans="9:9" x14ac:dyDescent="0.2">
      <c r="I1358" s="138"/>
    </row>
    <row r="1359" spans="9:9" x14ac:dyDescent="0.2">
      <c r="I1359" s="138"/>
    </row>
    <row r="1360" spans="9:9" x14ac:dyDescent="0.2">
      <c r="I1360" s="138"/>
    </row>
    <row r="1361" spans="9:9" x14ac:dyDescent="0.2">
      <c r="I1361" s="138"/>
    </row>
    <row r="1362" spans="9:9" x14ac:dyDescent="0.2">
      <c r="I1362" s="138"/>
    </row>
    <row r="1363" spans="9:9" x14ac:dyDescent="0.2">
      <c r="I1363" s="138"/>
    </row>
    <row r="1364" spans="9:9" x14ac:dyDescent="0.2">
      <c r="I1364" s="138"/>
    </row>
    <row r="1365" spans="9:9" x14ac:dyDescent="0.2">
      <c r="I1365" s="138"/>
    </row>
    <row r="1366" spans="9:9" x14ac:dyDescent="0.2">
      <c r="I1366" s="138"/>
    </row>
    <row r="1367" spans="9:9" x14ac:dyDescent="0.2">
      <c r="I1367" s="138"/>
    </row>
    <row r="1368" spans="9:9" x14ac:dyDescent="0.2">
      <c r="I1368" s="138"/>
    </row>
    <row r="1369" spans="9:9" x14ac:dyDescent="0.2">
      <c r="I1369" s="138"/>
    </row>
    <row r="1370" spans="9:9" x14ac:dyDescent="0.2">
      <c r="I1370" s="138"/>
    </row>
    <row r="1371" spans="9:9" x14ac:dyDescent="0.2">
      <c r="I1371" s="138"/>
    </row>
    <row r="1372" spans="9:9" x14ac:dyDescent="0.2">
      <c r="I1372" s="138"/>
    </row>
    <row r="1373" spans="9:9" x14ac:dyDescent="0.2">
      <c r="I1373" s="138"/>
    </row>
    <row r="1374" spans="9:9" x14ac:dyDescent="0.2">
      <c r="I1374" s="138"/>
    </row>
    <row r="1375" spans="9:9" x14ac:dyDescent="0.2">
      <c r="I1375" s="138"/>
    </row>
    <row r="1376" spans="9:9" x14ac:dyDescent="0.2">
      <c r="I1376" s="138"/>
    </row>
    <row r="1377" spans="9:9" x14ac:dyDescent="0.2">
      <c r="I1377" s="138"/>
    </row>
    <row r="1378" spans="9:9" x14ac:dyDescent="0.2">
      <c r="I1378" s="138"/>
    </row>
    <row r="1379" spans="9:9" x14ac:dyDescent="0.2">
      <c r="I1379" s="138"/>
    </row>
    <row r="1380" spans="9:9" x14ac:dyDescent="0.2">
      <c r="I1380" s="138"/>
    </row>
    <row r="1381" spans="9:9" x14ac:dyDescent="0.2">
      <c r="I1381" s="138"/>
    </row>
    <row r="1382" spans="9:9" x14ac:dyDescent="0.2">
      <c r="I1382" s="138"/>
    </row>
    <row r="1383" spans="9:9" x14ac:dyDescent="0.2">
      <c r="I1383" s="138"/>
    </row>
    <row r="1384" spans="9:9" x14ac:dyDescent="0.2">
      <c r="I1384" s="138"/>
    </row>
    <row r="1385" spans="9:9" x14ac:dyDescent="0.2">
      <c r="I1385" s="138"/>
    </row>
    <row r="1386" spans="9:9" x14ac:dyDescent="0.2">
      <c r="I1386" s="138"/>
    </row>
    <row r="1387" spans="9:9" x14ac:dyDescent="0.2">
      <c r="I1387" s="138"/>
    </row>
    <row r="1388" spans="9:9" x14ac:dyDescent="0.2">
      <c r="I1388" s="138"/>
    </row>
    <row r="1389" spans="9:9" x14ac:dyDescent="0.2">
      <c r="I1389" s="138"/>
    </row>
    <row r="1390" spans="9:9" x14ac:dyDescent="0.2">
      <c r="I1390" s="138"/>
    </row>
    <row r="1391" spans="9:9" x14ac:dyDescent="0.2">
      <c r="I1391" s="138"/>
    </row>
    <row r="1392" spans="9:9" x14ac:dyDescent="0.2">
      <c r="I1392" s="138"/>
    </row>
    <row r="1393" spans="9:9" x14ac:dyDescent="0.2">
      <c r="I1393" s="138"/>
    </row>
    <row r="1394" spans="9:9" x14ac:dyDescent="0.2">
      <c r="I1394" s="138"/>
    </row>
    <row r="1395" spans="9:9" x14ac:dyDescent="0.2">
      <c r="I1395" s="138"/>
    </row>
    <row r="1396" spans="9:9" x14ac:dyDescent="0.2">
      <c r="I1396" s="138"/>
    </row>
    <row r="1397" spans="9:9" x14ac:dyDescent="0.2">
      <c r="I1397" s="138"/>
    </row>
    <row r="1398" spans="9:9" x14ac:dyDescent="0.2">
      <c r="I1398" s="138"/>
    </row>
    <row r="1399" spans="9:9" x14ac:dyDescent="0.2">
      <c r="I1399" s="138"/>
    </row>
    <row r="1400" spans="9:9" x14ac:dyDescent="0.2">
      <c r="I1400" s="138"/>
    </row>
    <row r="1401" spans="9:9" x14ac:dyDescent="0.2">
      <c r="I1401" s="138"/>
    </row>
    <row r="1402" spans="9:9" x14ac:dyDescent="0.2">
      <c r="I1402" s="138"/>
    </row>
    <row r="1403" spans="9:9" x14ac:dyDescent="0.2">
      <c r="I1403" s="138"/>
    </row>
    <row r="1404" spans="9:9" x14ac:dyDescent="0.2">
      <c r="I1404" s="138"/>
    </row>
    <row r="1405" spans="9:9" x14ac:dyDescent="0.2">
      <c r="I1405" s="138"/>
    </row>
    <row r="1406" spans="9:9" x14ac:dyDescent="0.2">
      <c r="I1406" s="138"/>
    </row>
    <row r="1407" spans="9:9" x14ac:dyDescent="0.2">
      <c r="I1407" s="138"/>
    </row>
    <row r="1408" spans="9:9" x14ac:dyDescent="0.2">
      <c r="I1408" s="138"/>
    </row>
    <row r="1409" spans="9:9" x14ac:dyDescent="0.2">
      <c r="I1409" s="138"/>
    </row>
    <row r="1410" spans="9:9" x14ac:dyDescent="0.2">
      <c r="I1410" s="138"/>
    </row>
    <row r="1411" spans="9:9" x14ac:dyDescent="0.2">
      <c r="I1411" s="138"/>
    </row>
    <row r="1412" spans="9:9" x14ac:dyDescent="0.2">
      <c r="I1412" s="138"/>
    </row>
    <row r="1413" spans="9:9" x14ac:dyDescent="0.2">
      <c r="I1413" s="138"/>
    </row>
    <row r="1414" spans="9:9" x14ac:dyDescent="0.2">
      <c r="I1414" s="138"/>
    </row>
    <row r="1415" spans="9:9" x14ac:dyDescent="0.2">
      <c r="I1415" s="138"/>
    </row>
    <row r="1416" spans="9:9" x14ac:dyDescent="0.2">
      <c r="I1416" s="138"/>
    </row>
    <row r="1417" spans="9:9" x14ac:dyDescent="0.2">
      <c r="I1417" s="138"/>
    </row>
    <row r="1418" spans="9:9" x14ac:dyDescent="0.2">
      <c r="I1418" s="138"/>
    </row>
    <row r="1419" spans="9:9" x14ac:dyDescent="0.2">
      <c r="I1419" s="138"/>
    </row>
    <row r="1420" spans="9:9" x14ac:dyDescent="0.2">
      <c r="I1420" s="138"/>
    </row>
    <row r="1421" spans="9:9" x14ac:dyDescent="0.2">
      <c r="I1421" s="138"/>
    </row>
    <row r="1422" spans="9:9" x14ac:dyDescent="0.2">
      <c r="I1422" s="138"/>
    </row>
    <row r="1423" spans="9:9" x14ac:dyDescent="0.2">
      <c r="I1423" s="138"/>
    </row>
    <row r="1424" spans="9:9" x14ac:dyDescent="0.2">
      <c r="I1424" s="138"/>
    </row>
    <row r="1425" spans="9:9" x14ac:dyDescent="0.2">
      <c r="I1425" s="138"/>
    </row>
    <row r="1426" spans="9:9" x14ac:dyDescent="0.2">
      <c r="I1426" s="138"/>
    </row>
    <row r="1427" spans="9:9" x14ac:dyDescent="0.2">
      <c r="I1427" s="138"/>
    </row>
    <row r="1428" spans="9:9" x14ac:dyDescent="0.2">
      <c r="I1428" s="138"/>
    </row>
    <row r="1429" spans="9:9" x14ac:dyDescent="0.2">
      <c r="I1429" s="138"/>
    </row>
    <row r="1430" spans="9:9" x14ac:dyDescent="0.2">
      <c r="I1430" s="138"/>
    </row>
    <row r="1431" spans="9:9" x14ac:dyDescent="0.2">
      <c r="I1431" s="138"/>
    </row>
    <row r="1432" spans="9:9" x14ac:dyDescent="0.2">
      <c r="I1432" s="138"/>
    </row>
    <row r="1433" spans="9:9" x14ac:dyDescent="0.2">
      <c r="I1433" s="138"/>
    </row>
    <row r="1434" spans="9:9" x14ac:dyDescent="0.2">
      <c r="I1434" s="138"/>
    </row>
    <row r="1435" spans="9:9" x14ac:dyDescent="0.2">
      <c r="I1435" s="138"/>
    </row>
    <row r="1436" spans="9:9" x14ac:dyDescent="0.2">
      <c r="I1436" s="138"/>
    </row>
    <row r="1437" spans="9:9" x14ac:dyDescent="0.2">
      <c r="I1437" s="138"/>
    </row>
    <row r="1438" spans="9:9" x14ac:dyDescent="0.2">
      <c r="I1438" s="138"/>
    </row>
    <row r="1439" spans="9:9" x14ac:dyDescent="0.2">
      <c r="I1439" s="138"/>
    </row>
    <row r="1440" spans="9:9" x14ac:dyDescent="0.2">
      <c r="I1440" s="138"/>
    </row>
    <row r="1441" spans="9:9" x14ac:dyDescent="0.2">
      <c r="I1441" s="138"/>
    </row>
    <row r="1442" spans="9:9" x14ac:dyDescent="0.2">
      <c r="I1442" s="138"/>
    </row>
    <row r="1443" spans="9:9" x14ac:dyDescent="0.2">
      <c r="I1443" s="138"/>
    </row>
    <row r="1444" spans="9:9" x14ac:dyDescent="0.2">
      <c r="I1444" s="138"/>
    </row>
    <row r="1445" spans="9:9" x14ac:dyDescent="0.2">
      <c r="I1445" s="138"/>
    </row>
    <row r="1446" spans="9:9" x14ac:dyDescent="0.2">
      <c r="I1446" s="138"/>
    </row>
    <row r="1447" spans="9:9" x14ac:dyDescent="0.2">
      <c r="I1447" s="138"/>
    </row>
    <row r="1448" spans="9:9" x14ac:dyDescent="0.2">
      <c r="I1448" s="138"/>
    </row>
    <row r="1449" spans="9:9" x14ac:dyDescent="0.2">
      <c r="I1449" s="138"/>
    </row>
    <row r="1450" spans="9:9" x14ac:dyDescent="0.2">
      <c r="I1450" s="138"/>
    </row>
    <row r="1451" spans="9:9" x14ac:dyDescent="0.2">
      <c r="I1451" s="138"/>
    </row>
    <row r="1452" spans="9:9" x14ac:dyDescent="0.2">
      <c r="I1452" s="138"/>
    </row>
    <row r="1453" spans="9:9" x14ac:dyDescent="0.2">
      <c r="I1453" s="138"/>
    </row>
    <row r="1454" spans="9:9" x14ac:dyDescent="0.2">
      <c r="I1454" s="138"/>
    </row>
    <row r="1455" spans="9:9" x14ac:dyDescent="0.2">
      <c r="I1455" s="138"/>
    </row>
    <row r="1456" spans="9:9" x14ac:dyDescent="0.2">
      <c r="I1456" s="138"/>
    </row>
    <row r="1457" spans="9:9" x14ac:dyDescent="0.2">
      <c r="I1457" s="138"/>
    </row>
    <row r="1458" spans="9:9" x14ac:dyDescent="0.2">
      <c r="I1458" s="138"/>
    </row>
    <row r="1459" spans="9:9" x14ac:dyDescent="0.2">
      <c r="I1459" s="138"/>
    </row>
    <row r="1460" spans="9:9" x14ac:dyDescent="0.2">
      <c r="I1460" s="138"/>
    </row>
    <row r="1461" spans="9:9" x14ac:dyDescent="0.2">
      <c r="I1461" s="138"/>
    </row>
    <row r="1462" spans="9:9" x14ac:dyDescent="0.2">
      <c r="I1462" s="138"/>
    </row>
    <row r="1463" spans="9:9" x14ac:dyDescent="0.2">
      <c r="I1463" s="138"/>
    </row>
    <row r="1464" spans="9:9" x14ac:dyDescent="0.2">
      <c r="I1464" s="138"/>
    </row>
    <row r="1465" spans="9:9" x14ac:dyDescent="0.2">
      <c r="I1465" s="138"/>
    </row>
    <row r="1466" spans="9:9" x14ac:dyDescent="0.2">
      <c r="I1466" s="138"/>
    </row>
    <row r="1467" spans="9:9" x14ac:dyDescent="0.2">
      <c r="I1467" s="138"/>
    </row>
    <row r="1468" spans="9:9" x14ac:dyDescent="0.2">
      <c r="I1468" s="138"/>
    </row>
    <row r="1469" spans="9:9" x14ac:dyDescent="0.2">
      <c r="I1469" s="138"/>
    </row>
    <row r="1470" spans="9:9" x14ac:dyDescent="0.2">
      <c r="I1470" s="138"/>
    </row>
    <row r="1471" spans="9:9" x14ac:dyDescent="0.2">
      <c r="I1471" s="138"/>
    </row>
    <row r="1472" spans="9:9" x14ac:dyDescent="0.2">
      <c r="I1472" s="138"/>
    </row>
    <row r="1473" spans="9:9" x14ac:dyDescent="0.2">
      <c r="I1473" s="138"/>
    </row>
    <row r="1474" spans="9:9" x14ac:dyDescent="0.2">
      <c r="I1474" s="138"/>
    </row>
    <row r="1475" spans="9:9" x14ac:dyDescent="0.2">
      <c r="I1475" s="138"/>
    </row>
    <row r="1476" spans="9:9" x14ac:dyDescent="0.2">
      <c r="I1476" s="138"/>
    </row>
    <row r="1477" spans="9:9" x14ac:dyDescent="0.2">
      <c r="I1477" s="138"/>
    </row>
    <row r="1478" spans="9:9" x14ac:dyDescent="0.2">
      <c r="I1478" s="138"/>
    </row>
    <row r="1479" spans="9:9" x14ac:dyDescent="0.2">
      <c r="I1479" s="138"/>
    </row>
    <row r="1480" spans="9:9" x14ac:dyDescent="0.2">
      <c r="I1480" s="138"/>
    </row>
    <row r="1481" spans="9:9" x14ac:dyDescent="0.2">
      <c r="I1481" s="138"/>
    </row>
    <row r="1482" spans="9:9" x14ac:dyDescent="0.2">
      <c r="I1482" s="138"/>
    </row>
    <row r="1483" spans="9:9" x14ac:dyDescent="0.2">
      <c r="I1483" s="138"/>
    </row>
    <row r="1484" spans="9:9" x14ac:dyDescent="0.2">
      <c r="I1484" s="138"/>
    </row>
    <row r="1485" spans="9:9" x14ac:dyDescent="0.2">
      <c r="I1485" s="138"/>
    </row>
    <row r="1486" spans="9:9" x14ac:dyDescent="0.2">
      <c r="I1486" s="138"/>
    </row>
    <row r="1487" spans="9:9" x14ac:dyDescent="0.2">
      <c r="I1487" s="138"/>
    </row>
    <row r="1488" spans="9:9" x14ac:dyDescent="0.2">
      <c r="I1488" s="138"/>
    </row>
    <row r="1489" spans="9:9" x14ac:dyDescent="0.2">
      <c r="I1489" s="138"/>
    </row>
    <row r="1490" spans="9:9" x14ac:dyDescent="0.2">
      <c r="I1490" s="138"/>
    </row>
    <row r="1491" spans="9:9" x14ac:dyDescent="0.2">
      <c r="I1491" s="138"/>
    </row>
    <row r="1492" spans="9:9" x14ac:dyDescent="0.2">
      <c r="I1492" s="138"/>
    </row>
    <row r="1493" spans="9:9" x14ac:dyDescent="0.2">
      <c r="I1493" s="138"/>
    </row>
    <row r="1494" spans="9:9" x14ac:dyDescent="0.2">
      <c r="I1494" s="138"/>
    </row>
    <row r="1495" spans="9:9" x14ac:dyDescent="0.2">
      <c r="I1495" s="138"/>
    </row>
    <row r="1496" spans="9:9" x14ac:dyDescent="0.2">
      <c r="I1496" s="138"/>
    </row>
    <row r="1497" spans="9:9" x14ac:dyDescent="0.2">
      <c r="I1497" s="138"/>
    </row>
    <row r="1498" spans="9:9" x14ac:dyDescent="0.2">
      <c r="I1498" s="138"/>
    </row>
    <row r="1499" spans="9:9" x14ac:dyDescent="0.2">
      <c r="I1499" s="138"/>
    </row>
    <row r="1500" spans="9:9" x14ac:dyDescent="0.2">
      <c r="I1500" s="138"/>
    </row>
    <row r="1501" spans="9:9" x14ac:dyDescent="0.2">
      <c r="I1501" s="138"/>
    </row>
    <row r="1502" spans="9:9" x14ac:dyDescent="0.2">
      <c r="I1502" s="138"/>
    </row>
    <row r="1503" spans="9:9" x14ac:dyDescent="0.2">
      <c r="I1503" s="138"/>
    </row>
    <row r="1504" spans="9:9" x14ac:dyDescent="0.2">
      <c r="I1504" s="138"/>
    </row>
    <row r="1505" spans="9:9" x14ac:dyDescent="0.2">
      <c r="I1505" s="138"/>
    </row>
    <row r="1506" spans="9:9" x14ac:dyDescent="0.2">
      <c r="I1506" s="138"/>
    </row>
    <row r="1507" spans="9:9" x14ac:dyDescent="0.2">
      <c r="I1507" s="138"/>
    </row>
    <row r="1508" spans="9:9" x14ac:dyDescent="0.2">
      <c r="I1508" s="138"/>
    </row>
    <row r="1509" spans="9:9" x14ac:dyDescent="0.2">
      <c r="I1509" s="138"/>
    </row>
    <row r="1510" spans="9:9" x14ac:dyDescent="0.2">
      <c r="I1510" s="138"/>
    </row>
    <row r="1511" spans="9:9" x14ac:dyDescent="0.2">
      <c r="I1511" s="138"/>
    </row>
    <row r="1512" spans="9:9" x14ac:dyDescent="0.2">
      <c r="I1512" s="138"/>
    </row>
    <row r="1513" spans="9:9" x14ac:dyDescent="0.2">
      <c r="I1513" s="138"/>
    </row>
    <row r="1514" spans="9:9" x14ac:dyDescent="0.2">
      <c r="I1514" s="138"/>
    </row>
    <row r="1515" spans="9:9" x14ac:dyDescent="0.2">
      <c r="I1515" s="138"/>
    </row>
    <row r="1516" spans="9:9" x14ac:dyDescent="0.2">
      <c r="I1516" s="138"/>
    </row>
    <row r="1517" spans="9:9" x14ac:dyDescent="0.2">
      <c r="I1517" s="138"/>
    </row>
    <row r="1518" spans="9:9" x14ac:dyDescent="0.2">
      <c r="I1518" s="138"/>
    </row>
    <row r="1519" spans="9:9" x14ac:dyDescent="0.2">
      <c r="I1519" s="138"/>
    </row>
    <row r="1520" spans="9:9" x14ac:dyDescent="0.2">
      <c r="I1520" s="138"/>
    </row>
    <row r="1521" spans="9:9" x14ac:dyDescent="0.2">
      <c r="I1521" s="138"/>
    </row>
    <row r="1522" spans="9:9" x14ac:dyDescent="0.2">
      <c r="I1522" s="138"/>
    </row>
    <row r="1523" spans="9:9" x14ac:dyDescent="0.2">
      <c r="I1523" s="138"/>
    </row>
    <row r="1524" spans="9:9" x14ac:dyDescent="0.2">
      <c r="I1524" s="138"/>
    </row>
    <row r="1525" spans="9:9" x14ac:dyDescent="0.2">
      <c r="I1525" s="138"/>
    </row>
    <row r="1526" spans="9:9" x14ac:dyDescent="0.2">
      <c r="I1526" s="138"/>
    </row>
    <row r="1527" spans="9:9" x14ac:dyDescent="0.2">
      <c r="I1527" s="138"/>
    </row>
    <row r="1528" spans="9:9" x14ac:dyDescent="0.2">
      <c r="I1528" s="138"/>
    </row>
    <row r="1529" spans="9:9" x14ac:dyDescent="0.2">
      <c r="I1529" s="138"/>
    </row>
    <row r="1530" spans="9:9" x14ac:dyDescent="0.2">
      <c r="I1530" s="138"/>
    </row>
    <row r="1531" spans="9:9" x14ac:dyDescent="0.2">
      <c r="I1531" s="138"/>
    </row>
    <row r="1532" spans="9:9" x14ac:dyDescent="0.2">
      <c r="I1532" s="138"/>
    </row>
    <row r="1533" spans="9:9" x14ac:dyDescent="0.2">
      <c r="I1533" s="138"/>
    </row>
    <row r="1534" spans="9:9" x14ac:dyDescent="0.2">
      <c r="I1534" s="138"/>
    </row>
    <row r="1535" spans="9:9" x14ac:dyDescent="0.2">
      <c r="I1535" s="138"/>
    </row>
    <row r="1536" spans="9:9" x14ac:dyDescent="0.2">
      <c r="I1536" s="138"/>
    </row>
    <row r="1537" spans="9:9" x14ac:dyDescent="0.2">
      <c r="I1537" s="138"/>
    </row>
    <row r="1538" spans="9:9" x14ac:dyDescent="0.2">
      <c r="I1538" s="138"/>
    </row>
    <row r="1539" spans="9:9" x14ac:dyDescent="0.2">
      <c r="I1539" s="138"/>
    </row>
    <row r="1540" spans="9:9" x14ac:dyDescent="0.2">
      <c r="I1540" s="138"/>
    </row>
    <row r="1541" spans="9:9" x14ac:dyDescent="0.2">
      <c r="I1541" s="138"/>
    </row>
    <row r="1542" spans="9:9" x14ac:dyDescent="0.2">
      <c r="I1542" s="138"/>
    </row>
    <row r="1543" spans="9:9" x14ac:dyDescent="0.2">
      <c r="I1543" s="138"/>
    </row>
    <row r="1544" spans="9:9" x14ac:dyDescent="0.2">
      <c r="I1544" s="138"/>
    </row>
    <row r="1545" spans="9:9" x14ac:dyDescent="0.2">
      <c r="I1545" s="138"/>
    </row>
    <row r="1546" spans="9:9" x14ac:dyDescent="0.2">
      <c r="I1546" s="138"/>
    </row>
    <row r="1547" spans="9:9" x14ac:dyDescent="0.2">
      <c r="I1547" s="138"/>
    </row>
    <row r="1548" spans="9:9" x14ac:dyDescent="0.2">
      <c r="I1548" s="138"/>
    </row>
    <row r="1549" spans="9:9" x14ac:dyDescent="0.2">
      <c r="I1549" s="138"/>
    </row>
    <row r="1550" spans="9:9" x14ac:dyDescent="0.2">
      <c r="I1550" s="138"/>
    </row>
    <row r="1551" spans="9:9" x14ac:dyDescent="0.2">
      <c r="I1551" s="138"/>
    </row>
    <row r="1552" spans="9:9" x14ac:dyDescent="0.2">
      <c r="I1552" s="138"/>
    </row>
    <row r="1553" spans="9:9" x14ac:dyDescent="0.2">
      <c r="I1553" s="138"/>
    </row>
    <row r="1554" spans="9:9" x14ac:dyDescent="0.2">
      <c r="I1554" s="138"/>
    </row>
    <row r="1555" spans="9:9" x14ac:dyDescent="0.2">
      <c r="I1555" s="138"/>
    </row>
    <row r="1556" spans="9:9" x14ac:dyDescent="0.2">
      <c r="I1556" s="138"/>
    </row>
    <row r="1557" spans="9:9" x14ac:dyDescent="0.2">
      <c r="I1557" s="138"/>
    </row>
    <row r="1558" spans="9:9" x14ac:dyDescent="0.2">
      <c r="I1558" s="138"/>
    </row>
    <row r="1559" spans="9:9" x14ac:dyDescent="0.2">
      <c r="I1559" s="138"/>
    </row>
    <row r="1560" spans="9:9" x14ac:dyDescent="0.2">
      <c r="I1560" s="138"/>
    </row>
    <row r="1561" spans="9:9" x14ac:dyDescent="0.2">
      <c r="I1561" s="138"/>
    </row>
    <row r="1562" spans="9:9" x14ac:dyDescent="0.2">
      <c r="I1562" s="138"/>
    </row>
    <row r="1563" spans="9:9" x14ac:dyDescent="0.2">
      <c r="I1563" s="138"/>
    </row>
    <row r="1564" spans="9:9" x14ac:dyDescent="0.2">
      <c r="I1564" s="138"/>
    </row>
    <row r="1565" spans="9:9" x14ac:dyDescent="0.2">
      <c r="I1565" s="138"/>
    </row>
    <row r="1566" spans="9:9" x14ac:dyDescent="0.2">
      <c r="I1566" s="138"/>
    </row>
    <row r="1567" spans="9:9" x14ac:dyDescent="0.2">
      <c r="I1567" s="138"/>
    </row>
    <row r="1568" spans="9:9" x14ac:dyDescent="0.2">
      <c r="I1568" s="138"/>
    </row>
    <row r="1569" spans="9:9" x14ac:dyDescent="0.2">
      <c r="I1569" s="138"/>
    </row>
    <row r="1570" spans="9:9" x14ac:dyDescent="0.2">
      <c r="I1570" s="138"/>
    </row>
    <row r="1571" spans="9:9" x14ac:dyDescent="0.2">
      <c r="I1571" s="138"/>
    </row>
    <row r="1572" spans="9:9" x14ac:dyDescent="0.2">
      <c r="I1572" s="138"/>
    </row>
    <row r="1573" spans="9:9" x14ac:dyDescent="0.2">
      <c r="I1573" s="138"/>
    </row>
    <row r="1574" spans="9:9" x14ac:dyDescent="0.2">
      <c r="I1574" s="138"/>
    </row>
    <row r="1575" spans="9:9" x14ac:dyDescent="0.2">
      <c r="I1575" s="138"/>
    </row>
    <row r="1576" spans="9:9" x14ac:dyDescent="0.2">
      <c r="I1576" s="138"/>
    </row>
    <row r="1577" spans="9:9" x14ac:dyDescent="0.2">
      <c r="I1577" s="138"/>
    </row>
    <row r="1578" spans="9:9" x14ac:dyDescent="0.2">
      <c r="I1578" s="138"/>
    </row>
    <row r="1579" spans="9:9" x14ac:dyDescent="0.2">
      <c r="I1579" s="138"/>
    </row>
    <row r="1580" spans="9:9" x14ac:dyDescent="0.2">
      <c r="I1580" s="138"/>
    </row>
    <row r="1581" spans="9:9" x14ac:dyDescent="0.2">
      <c r="I1581" s="138"/>
    </row>
    <row r="1582" spans="9:9" x14ac:dyDescent="0.2">
      <c r="I1582" s="138"/>
    </row>
    <row r="1583" spans="9:9" x14ac:dyDescent="0.2">
      <c r="I1583" s="138"/>
    </row>
    <row r="1584" spans="9:9" x14ac:dyDescent="0.2">
      <c r="I1584" s="138"/>
    </row>
    <row r="1585" spans="9:9" x14ac:dyDescent="0.2">
      <c r="I1585" s="138"/>
    </row>
    <row r="1586" spans="9:9" x14ac:dyDescent="0.2">
      <c r="I1586" s="138"/>
    </row>
    <row r="1587" spans="9:9" x14ac:dyDescent="0.2">
      <c r="I1587" s="138"/>
    </row>
    <row r="1588" spans="9:9" x14ac:dyDescent="0.2">
      <c r="I1588" s="138"/>
    </row>
    <row r="1589" spans="9:9" x14ac:dyDescent="0.2">
      <c r="I1589" s="138"/>
    </row>
    <row r="1590" spans="9:9" x14ac:dyDescent="0.2">
      <c r="I1590" s="138"/>
    </row>
    <row r="1591" spans="9:9" x14ac:dyDescent="0.2">
      <c r="I1591" s="138"/>
    </row>
    <row r="1592" spans="9:9" x14ac:dyDescent="0.2">
      <c r="I1592" s="138"/>
    </row>
    <row r="1593" spans="9:9" x14ac:dyDescent="0.2">
      <c r="I1593" s="138"/>
    </row>
    <row r="1594" spans="9:9" x14ac:dyDescent="0.2">
      <c r="I1594" s="138"/>
    </row>
    <row r="1595" spans="9:9" x14ac:dyDescent="0.2">
      <c r="I1595" s="138"/>
    </row>
    <row r="1596" spans="9:9" x14ac:dyDescent="0.2">
      <c r="I1596" s="138"/>
    </row>
    <row r="1597" spans="9:9" x14ac:dyDescent="0.2">
      <c r="I1597" s="138"/>
    </row>
    <row r="1598" spans="9:9" x14ac:dyDescent="0.2">
      <c r="I1598" s="138"/>
    </row>
    <row r="1599" spans="9:9" x14ac:dyDescent="0.2">
      <c r="I1599" s="138"/>
    </row>
    <row r="1600" spans="9:9" x14ac:dyDescent="0.2">
      <c r="I1600" s="138"/>
    </row>
    <row r="1601" spans="9:9" x14ac:dyDescent="0.2">
      <c r="I1601" s="138"/>
    </row>
    <row r="1602" spans="9:9" x14ac:dyDescent="0.2">
      <c r="I1602" s="138"/>
    </row>
    <row r="1603" spans="9:9" x14ac:dyDescent="0.2">
      <c r="I1603" s="138"/>
    </row>
    <row r="1604" spans="9:9" x14ac:dyDescent="0.2">
      <c r="I1604" s="138"/>
    </row>
    <row r="1605" spans="9:9" x14ac:dyDescent="0.2">
      <c r="I1605" s="138"/>
    </row>
    <row r="1606" spans="9:9" x14ac:dyDescent="0.2">
      <c r="I1606" s="138"/>
    </row>
    <row r="1607" spans="9:9" x14ac:dyDescent="0.2">
      <c r="I1607" s="138"/>
    </row>
    <row r="1608" spans="9:9" x14ac:dyDescent="0.2">
      <c r="I1608" s="138"/>
    </row>
    <row r="1609" spans="9:9" x14ac:dyDescent="0.2">
      <c r="I1609" s="138"/>
    </row>
    <row r="1610" spans="9:9" x14ac:dyDescent="0.2">
      <c r="I1610" s="138"/>
    </row>
    <row r="1611" spans="9:9" x14ac:dyDescent="0.2">
      <c r="I1611" s="138"/>
    </row>
    <row r="1612" spans="9:9" x14ac:dyDescent="0.2">
      <c r="I1612" s="138"/>
    </row>
    <row r="1613" spans="9:9" x14ac:dyDescent="0.2">
      <c r="I1613" s="138"/>
    </row>
    <row r="1614" spans="9:9" x14ac:dyDescent="0.2">
      <c r="I1614" s="138"/>
    </row>
    <row r="1615" spans="9:9" x14ac:dyDescent="0.2">
      <c r="I1615" s="138"/>
    </row>
    <row r="1616" spans="9:9" x14ac:dyDescent="0.2">
      <c r="I1616" s="138"/>
    </row>
    <row r="1617" spans="9:9" x14ac:dyDescent="0.2">
      <c r="I1617" s="138"/>
    </row>
    <row r="1618" spans="9:9" x14ac:dyDescent="0.2">
      <c r="I1618" s="138"/>
    </row>
    <row r="1619" spans="9:9" x14ac:dyDescent="0.2">
      <c r="I1619" s="138"/>
    </row>
    <row r="1620" spans="9:9" x14ac:dyDescent="0.2">
      <c r="I1620" s="138"/>
    </row>
    <row r="1621" spans="9:9" x14ac:dyDescent="0.2">
      <c r="I1621" s="138"/>
    </row>
    <row r="1622" spans="9:9" x14ac:dyDescent="0.2">
      <c r="I1622" s="138"/>
    </row>
    <row r="1623" spans="9:9" x14ac:dyDescent="0.2">
      <c r="I1623" s="138"/>
    </row>
    <row r="1624" spans="9:9" x14ac:dyDescent="0.2">
      <c r="I1624" s="138"/>
    </row>
    <row r="1625" spans="9:9" x14ac:dyDescent="0.2">
      <c r="I1625" s="138"/>
    </row>
    <row r="1626" spans="9:9" x14ac:dyDescent="0.2">
      <c r="I1626" s="138"/>
    </row>
    <row r="1627" spans="9:9" x14ac:dyDescent="0.2">
      <c r="I1627" s="138"/>
    </row>
    <row r="1628" spans="9:9" x14ac:dyDescent="0.2">
      <c r="I1628" s="138"/>
    </row>
    <row r="1629" spans="9:9" x14ac:dyDescent="0.2">
      <c r="I1629" s="138"/>
    </row>
    <row r="1630" spans="9:9" x14ac:dyDescent="0.2">
      <c r="I1630" s="138"/>
    </row>
    <row r="1631" spans="9:9" x14ac:dyDescent="0.2">
      <c r="I1631" s="138"/>
    </row>
    <row r="1632" spans="9:9" x14ac:dyDescent="0.2">
      <c r="I1632" s="138"/>
    </row>
    <row r="1633" spans="9:9" x14ac:dyDescent="0.2">
      <c r="I1633" s="138"/>
    </row>
    <row r="1634" spans="9:9" x14ac:dyDescent="0.2">
      <c r="I1634" s="138"/>
    </row>
    <row r="1635" spans="9:9" x14ac:dyDescent="0.2">
      <c r="I1635" s="138"/>
    </row>
    <row r="1636" spans="9:9" x14ac:dyDescent="0.2">
      <c r="I1636" s="138"/>
    </row>
    <row r="1637" spans="9:9" x14ac:dyDescent="0.2">
      <c r="I1637" s="138"/>
    </row>
    <row r="1638" spans="9:9" x14ac:dyDescent="0.2">
      <c r="I1638" s="138"/>
    </row>
    <row r="1639" spans="9:9" x14ac:dyDescent="0.2">
      <c r="I1639" s="138"/>
    </row>
    <row r="1640" spans="9:9" x14ac:dyDescent="0.2">
      <c r="I1640" s="138"/>
    </row>
    <row r="1641" spans="9:9" x14ac:dyDescent="0.2">
      <c r="I1641" s="138"/>
    </row>
    <row r="1642" spans="9:9" x14ac:dyDescent="0.2">
      <c r="I1642" s="138"/>
    </row>
    <row r="1643" spans="9:9" x14ac:dyDescent="0.2">
      <c r="I1643" s="138"/>
    </row>
    <row r="1644" spans="9:9" x14ac:dyDescent="0.2">
      <c r="I1644" s="138"/>
    </row>
    <row r="1645" spans="9:9" x14ac:dyDescent="0.2">
      <c r="I1645" s="138"/>
    </row>
    <row r="1646" spans="9:9" x14ac:dyDescent="0.2">
      <c r="I1646" s="138"/>
    </row>
    <row r="1647" spans="9:9" x14ac:dyDescent="0.2">
      <c r="I1647" s="138"/>
    </row>
    <row r="1648" spans="9:9" x14ac:dyDescent="0.2">
      <c r="I1648" s="138"/>
    </row>
    <row r="1649" spans="9:9" x14ac:dyDescent="0.2">
      <c r="I1649" s="138"/>
    </row>
    <row r="1650" spans="9:9" x14ac:dyDescent="0.2">
      <c r="I1650" s="138"/>
    </row>
    <row r="1651" spans="9:9" x14ac:dyDescent="0.2">
      <c r="I1651" s="138"/>
    </row>
    <row r="1652" spans="9:9" x14ac:dyDescent="0.2">
      <c r="I1652" s="138"/>
    </row>
    <row r="1653" spans="9:9" x14ac:dyDescent="0.2">
      <c r="I1653" s="138"/>
    </row>
    <row r="1654" spans="9:9" x14ac:dyDescent="0.2">
      <c r="I1654" s="138"/>
    </row>
    <row r="1655" spans="9:9" x14ac:dyDescent="0.2">
      <c r="I1655" s="138"/>
    </row>
    <row r="1656" spans="9:9" x14ac:dyDescent="0.2">
      <c r="I1656" s="138"/>
    </row>
    <row r="1657" spans="9:9" x14ac:dyDescent="0.2">
      <c r="I1657" s="138"/>
    </row>
    <row r="1658" spans="9:9" x14ac:dyDescent="0.2">
      <c r="I1658" s="138"/>
    </row>
    <row r="1659" spans="9:9" x14ac:dyDescent="0.2">
      <c r="I1659" s="138"/>
    </row>
    <row r="1660" spans="9:9" x14ac:dyDescent="0.2">
      <c r="I1660" s="138"/>
    </row>
    <row r="1661" spans="9:9" x14ac:dyDescent="0.2">
      <c r="I1661" s="138"/>
    </row>
    <row r="1662" spans="9:9" x14ac:dyDescent="0.2">
      <c r="I1662" s="138"/>
    </row>
    <row r="1663" spans="9:9" x14ac:dyDescent="0.2">
      <c r="I1663" s="138"/>
    </row>
    <row r="1664" spans="9:9" x14ac:dyDescent="0.2">
      <c r="I1664" s="138"/>
    </row>
    <row r="1665" spans="9:9" x14ac:dyDescent="0.2">
      <c r="I1665" s="138"/>
    </row>
    <row r="1666" spans="9:9" x14ac:dyDescent="0.2">
      <c r="I1666" s="138"/>
    </row>
    <row r="1667" spans="9:9" x14ac:dyDescent="0.2">
      <c r="I1667" s="138"/>
    </row>
    <row r="1668" spans="9:9" x14ac:dyDescent="0.2">
      <c r="I1668" s="138"/>
    </row>
    <row r="1669" spans="9:9" x14ac:dyDescent="0.2">
      <c r="I1669" s="138"/>
    </row>
    <row r="1670" spans="9:9" x14ac:dyDescent="0.2">
      <c r="I1670" s="138"/>
    </row>
    <row r="1671" spans="9:9" x14ac:dyDescent="0.2">
      <c r="I1671" s="138"/>
    </row>
    <row r="1672" spans="9:9" x14ac:dyDescent="0.2">
      <c r="I1672" s="138"/>
    </row>
    <row r="1673" spans="9:9" x14ac:dyDescent="0.2">
      <c r="I1673" s="138"/>
    </row>
    <row r="1674" spans="9:9" x14ac:dyDescent="0.2">
      <c r="I1674" s="138"/>
    </row>
    <row r="1675" spans="9:9" x14ac:dyDescent="0.2">
      <c r="I1675" s="138"/>
    </row>
    <row r="1676" spans="9:9" x14ac:dyDescent="0.2">
      <c r="I1676" s="138"/>
    </row>
    <row r="1677" spans="9:9" x14ac:dyDescent="0.2">
      <c r="I1677" s="138"/>
    </row>
    <row r="1678" spans="9:9" x14ac:dyDescent="0.2">
      <c r="I1678" s="138"/>
    </row>
    <row r="1679" spans="9:9" x14ac:dyDescent="0.2">
      <c r="I1679" s="138"/>
    </row>
    <row r="1680" spans="9:9" x14ac:dyDescent="0.2">
      <c r="I1680" s="138"/>
    </row>
    <row r="1681" spans="9:9" x14ac:dyDescent="0.2">
      <c r="I1681" s="138"/>
    </row>
    <row r="1682" spans="9:9" x14ac:dyDescent="0.2">
      <c r="I1682" s="138"/>
    </row>
    <row r="1683" spans="9:9" x14ac:dyDescent="0.2">
      <c r="I1683" s="138"/>
    </row>
    <row r="1684" spans="9:9" x14ac:dyDescent="0.2">
      <c r="I1684" s="138"/>
    </row>
    <row r="1685" spans="9:9" x14ac:dyDescent="0.2">
      <c r="I1685" s="138"/>
    </row>
    <row r="1686" spans="9:9" x14ac:dyDescent="0.2">
      <c r="I1686" s="138"/>
    </row>
    <row r="1687" spans="9:9" x14ac:dyDescent="0.2">
      <c r="I1687" s="138"/>
    </row>
    <row r="1688" spans="9:9" x14ac:dyDescent="0.2">
      <c r="I1688" s="138"/>
    </row>
    <row r="1689" spans="9:9" x14ac:dyDescent="0.2">
      <c r="I1689" s="138"/>
    </row>
    <row r="1690" spans="9:9" x14ac:dyDescent="0.2">
      <c r="I1690" s="138"/>
    </row>
    <row r="1691" spans="9:9" x14ac:dyDescent="0.2">
      <c r="I1691" s="138"/>
    </row>
    <row r="1692" spans="9:9" x14ac:dyDescent="0.2">
      <c r="I1692" s="138"/>
    </row>
    <row r="1693" spans="9:9" x14ac:dyDescent="0.2">
      <c r="I1693" s="138"/>
    </row>
    <row r="1694" spans="9:9" x14ac:dyDescent="0.2">
      <c r="I1694" s="138"/>
    </row>
    <row r="1695" spans="9:9" x14ac:dyDescent="0.2">
      <c r="I1695" s="138"/>
    </row>
    <row r="1696" spans="9:9" x14ac:dyDescent="0.2">
      <c r="I1696" s="138"/>
    </row>
    <row r="1697" spans="9:9" x14ac:dyDescent="0.2">
      <c r="I1697" s="138"/>
    </row>
    <row r="1698" spans="9:9" x14ac:dyDescent="0.2">
      <c r="I1698" s="138"/>
    </row>
    <row r="1699" spans="9:9" x14ac:dyDescent="0.2">
      <c r="I1699" s="138"/>
    </row>
    <row r="1700" spans="9:9" x14ac:dyDescent="0.2">
      <c r="I1700" s="138"/>
    </row>
    <row r="1701" spans="9:9" x14ac:dyDescent="0.2">
      <c r="I1701" s="138"/>
    </row>
    <row r="1702" spans="9:9" x14ac:dyDescent="0.2">
      <c r="I1702" s="138"/>
    </row>
    <row r="1703" spans="9:9" x14ac:dyDescent="0.2">
      <c r="I1703" s="138"/>
    </row>
    <row r="1704" spans="9:9" x14ac:dyDescent="0.2">
      <c r="I1704" s="138"/>
    </row>
    <row r="1705" spans="9:9" x14ac:dyDescent="0.2">
      <c r="I1705" s="138"/>
    </row>
    <row r="1706" spans="9:9" x14ac:dyDescent="0.2">
      <c r="I1706" s="138"/>
    </row>
    <row r="1707" spans="9:9" x14ac:dyDescent="0.2">
      <c r="I1707" s="138"/>
    </row>
    <row r="1708" spans="9:9" x14ac:dyDescent="0.2">
      <c r="I1708" s="138"/>
    </row>
    <row r="1709" spans="9:9" x14ac:dyDescent="0.2">
      <c r="I1709" s="138"/>
    </row>
    <row r="1710" spans="9:9" x14ac:dyDescent="0.2">
      <c r="I1710" s="138"/>
    </row>
    <row r="1711" spans="9:9" x14ac:dyDescent="0.2">
      <c r="I1711" s="138"/>
    </row>
    <row r="1712" spans="9:9" x14ac:dyDescent="0.2">
      <c r="I1712" s="138"/>
    </row>
    <row r="1713" spans="9:9" x14ac:dyDescent="0.2">
      <c r="I1713" s="138"/>
    </row>
    <row r="1714" spans="9:9" x14ac:dyDescent="0.2">
      <c r="I1714" s="138"/>
    </row>
    <row r="1715" spans="9:9" x14ac:dyDescent="0.2">
      <c r="I1715" s="138"/>
    </row>
    <row r="1716" spans="9:9" x14ac:dyDescent="0.2">
      <c r="I1716" s="138"/>
    </row>
    <row r="1717" spans="9:9" x14ac:dyDescent="0.2">
      <c r="I1717" s="138"/>
    </row>
    <row r="1718" spans="9:9" x14ac:dyDescent="0.2">
      <c r="I1718" s="138"/>
    </row>
    <row r="1719" spans="9:9" x14ac:dyDescent="0.2">
      <c r="I1719" s="138"/>
    </row>
    <row r="1720" spans="9:9" x14ac:dyDescent="0.2">
      <c r="I1720" s="138"/>
    </row>
    <row r="1721" spans="9:9" x14ac:dyDescent="0.2">
      <c r="I1721" s="138"/>
    </row>
    <row r="1722" spans="9:9" x14ac:dyDescent="0.2">
      <c r="I1722" s="138"/>
    </row>
    <row r="1723" spans="9:9" x14ac:dyDescent="0.2">
      <c r="I1723" s="138"/>
    </row>
    <row r="1724" spans="9:9" x14ac:dyDescent="0.2">
      <c r="I1724" s="138"/>
    </row>
    <row r="1725" spans="9:9" x14ac:dyDescent="0.2">
      <c r="I1725" s="138"/>
    </row>
    <row r="1726" spans="9:9" x14ac:dyDescent="0.2">
      <c r="I1726" s="138"/>
    </row>
    <row r="1727" spans="9:9" x14ac:dyDescent="0.2">
      <c r="I1727" s="138"/>
    </row>
    <row r="1728" spans="9:9" x14ac:dyDescent="0.2">
      <c r="I1728" s="138"/>
    </row>
    <row r="1729" spans="9:9" x14ac:dyDescent="0.2">
      <c r="I1729" s="138"/>
    </row>
    <row r="1730" spans="9:9" x14ac:dyDescent="0.2">
      <c r="I1730" s="138"/>
    </row>
    <row r="1731" spans="9:9" x14ac:dyDescent="0.2">
      <c r="I1731" s="138"/>
    </row>
    <row r="1732" spans="9:9" x14ac:dyDescent="0.2">
      <c r="I1732" s="138"/>
    </row>
    <row r="1733" spans="9:9" x14ac:dyDescent="0.2">
      <c r="I1733" s="138"/>
    </row>
    <row r="1734" spans="9:9" x14ac:dyDescent="0.2">
      <c r="I1734" s="138"/>
    </row>
    <row r="1735" spans="9:9" x14ac:dyDescent="0.2">
      <c r="I1735" s="138"/>
    </row>
    <row r="1736" spans="9:9" x14ac:dyDescent="0.2">
      <c r="I1736" s="138"/>
    </row>
    <row r="1737" spans="9:9" x14ac:dyDescent="0.2">
      <c r="I1737" s="138"/>
    </row>
    <row r="1738" spans="9:9" x14ac:dyDescent="0.2">
      <c r="I1738" s="138"/>
    </row>
    <row r="1739" spans="9:9" x14ac:dyDescent="0.2">
      <c r="I1739" s="138"/>
    </row>
    <row r="1740" spans="9:9" x14ac:dyDescent="0.2">
      <c r="I1740" s="138"/>
    </row>
    <row r="1741" spans="9:9" x14ac:dyDescent="0.2">
      <c r="I1741" s="138"/>
    </row>
    <row r="1742" spans="9:9" x14ac:dyDescent="0.2">
      <c r="I1742" s="138"/>
    </row>
    <row r="1743" spans="9:9" x14ac:dyDescent="0.2">
      <c r="I1743" s="138"/>
    </row>
    <row r="1744" spans="9:9" x14ac:dyDescent="0.2">
      <c r="I1744" s="138"/>
    </row>
    <row r="1745" spans="9:9" x14ac:dyDescent="0.2">
      <c r="I1745" s="138"/>
    </row>
    <row r="1746" spans="9:9" x14ac:dyDescent="0.2">
      <c r="I1746" s="138"/>
    </row>
    <row r="1747" spans="9:9" x14ac:dyDescent="0.2">
      <c r="I1747" s="138"/>
    </row>
    <row r="1748" spans="9:9" x14ac:dyDescent="0.2">
      <c r="I1748" s="138"/>
    </row>
    <row r="1749" spans="9:9" x14ac:dyDescent="0.2">
      <c r="I1749" s="138"/>
    </row>
    <row r="1750" spans="9:9" x14ac:dyDescent="0.2">
      <c r="I1750" s="138"/>
    </row>
    <row r="1751" spans="9:9" x14ac:dyDescent="0.2">
      <c r="I1751" s="138"/>
    </row>
    <row r="1752" spans="9:9" x14ac:dyDescent="0.2">
      <c r="I1752" s="138"/>
    </row>
    <row r="1753" spans="9:9" x14ac:dyDescent="0.2">
      <c r="I1753" s="138"/>
    </row>
    <row r="1754" spans="9:9" x14ac:dyDescent="0.2">
      <c r="I1754" s="138"/>
    </row>
    <row r="1755" spans="9:9" x14ac:dyDescent="0.2">
      <c r="I1755" s="138"/>
    </row>
    <row r="1756" spans="9:9" x14ac:dyDescent="0.2">
      <c r="I1756" s="138"/>
    </row>
    <row r="1757" spans="9:9" x14ac:dyDescent="0.2">
      <c r="I1757" s="138"/>
    </row>
    <row r="1758" spans="9:9" x14ac:dyDescent="0.2">
      <c r="I1758" s="138"/>
    </row>
    <row r="1759" spans="9:9" x14ac:dyDescent="0.2">
      <c r="I1759" s="138"/>
    </row>
    <row r="1760" spans="9:9" x14ac:dyDescent="0.2">
      <c r="I1760" s="138"/>
    </row>
    <row r="1761" spans="9:9" x14ac:dyDescent="0.2">
      <c r="I1761" s="138"/>
    </row>
    <row r="1762" spans="9:9" x14ac:dyDescent="0.2">
      <c r="I1762" s="138"/>
    </row>
    <row r="1763" spans="9:9" x14ac:dyDescent="0.2">
      <c r="I1763" s="138"/>
    </row>
    <row r="1764" spans="9:9" x14ac:dyDescent="0.2">
      <c r="I1764" s="138"/>
    </row>
    <row r="1765" spans="9:9" x14ac:dyDescent="0.2">
      <c r="I1765" s="138"/>
    </row>
    <row r="1766" spans="9:9" x14ac:dyDescent="0.2">
      <c r="I1766" s="138"/>
    </row>
    <row r="1767" spans="9:9" x14ac:dyDescent="0.2">
      <c r="I1767" s="138"/>
    </row>
    <row r="1768" spans="9:9" x14ac:dyDescent="0.2">
      <c r="I1768" s="138"/>
    </row>
    <row r="1769" spans="9:9" x14ac:dyDescent="0.2">
      <c r="I1769" s="138"/>
    </row>
    <row r="1770" spans="9:9" x14ac:dyDescent="0.2">
      <c r="I1770" s="138"/>
    </row>
    <row r="1771" spans="9:9" x14ac:dyDescent="0.2">
      <c r="I1771" s="138"/>
    </row>
    <row r="1772" spans="9:9" x14ac:dyDescent="0.2">
      <c r="I1772" s="138"/>
    </row>
    <row r="1773" spans="9:9" x14ac:dyDescent="0.2">
      <c r="I1773" s="138"/>
    </row>
    <row r="1774" spans="9:9" x14ac:dyDescent="0.2">
      <c r="I1774" s="138"/>
    </row>
    <row r="1775" spans="9:9" x14ac:dyDescent="0.2">
      <c r="I1775" s="138"/>
    </row>
    <row r="1776" spans="9:9" x14ac:dyDescent="0.2">
      <c r="I1776" s="138"/>
    </row>
    <row r="1777" spans="9:9" x14ac:dyDescent="0.2">
      <c r="I1777" s="138"/>
    </row>
    <row r="1778" spans="9:9" x14ac:dyDescent="0.2">
      <c r="I1778" s="138"/>
    </row>
    <row r="1779" spans="9:9" x14ac:dyDescent="0.2">
      <c r="I1779" s="138"/>
    </row>
    <row r="1780" spans="9:9" x14ac:dyDescent="0.2">
      <c r="I1780" s="138"/>
    </row>
    <row r="1781" spans="9:9" x14ac:dyDescent="0.2">
      <c r="I1781" s="138"/>
    </row>
    <row r="1782" spans="9:9" x14ac:dyDescent="0.2">
      <c r="I1782" s="138"/>
    </row>
    <row r="1783" spans="9:9" x14ac:dyDescent="0.2">
      <c r="I1783" s="138"/>
    </row>
    <row r="1784" spans="9:9" x14ac:dyDescent="0.2">
      <c r="I1784" s="138"/>
    </row>
    <row r="1785" spans="9:9" x14ac:dyDescent="0.2">
      <c r="I1785" s="138"/>
    </row>
    <row r="1786" spans="9:9" x14ac:dyDescent="0.2">
      <c r="I1786" s="138"/>
    </row>
    <row r="1787" spans="9:9" x14ac:dyDescent="0.2">
      <c r="I1787" s="138"/>
    </row>
    <row r="1788" spans="9:9" x14ac:dyDescent="0.2">
      <c r="I1788" s="138"/>
    </row>
    <row r="1789" spans="9:9" x14ac:dyDescent="0.2">
      <c r="I1789" s="138"/>
    </row>
    <row r="1790" spans="9:9" x14ac:dyDescent="0.2">
      <c r="I1790" s="138"/>
    </row>
    <row r="1791" spans="9:9" x14ac:dyDescent="0.2">
      <c r="I1791" s="138"/>
    </row>
    <row r="1792" spans="9:9" x14ac:dyDescent="0.2">
      <c r="I1792" s="138"/>
    </row>
    <row r="1793" spans="9:9" x14ac:dyDescent="0.2">
      <c r="I1793" s="138"/>
    </row>
    <row r="1794" spans="9:9" x14ac:dyDescent="0.2">
      <c r="I1794" s="138"/>
    </row>
    <row r="1795" spans="9:9" x14ac:dyDescent="0.2">
      <c r="I1795" s="138"/>
    </row>
    <row r="1796" spans="9:9" x14ac:dyDescent="0.2">
      <c r="I1796" s="138"/>
    </row>
    <row r="1797" spans="9:9" x14ac:dyDescent="0.2">
      <c r="I1797" s="138"/>
    </row>
    <row r="1798" spans="9:9" x14ac:dyDescent="0.2">
      <c r="I1798" s="138"/>
    </row>
    <row r="1799" spans="9:9" x14ac:dyDescent="0.2">
      <c r="I1799" s="138"/>
    </row>
    <row r="1800" spans="9:9" x14ac:dyDescent="0.2">
      <c r="I1800" s="138"/>
    </row>
    <row r="1801" spans="9:9" x14ac:dyDescent="0.2">
      <c r="I1801" s="138"/>
    </row>
    <row r="1802" spans="9:9" x14ac:dyDescent="0.2">
      <c r="I1802" s="138"/>
    </row>
    <row r="1803" spans="9:9" x14ac:dyDescent="0.2">
      <c r="I1803" s="138"/>
    </row>
    <row r="1804" spans="9:9" x14ac:dyDescent="0.2">
      <c r="I1804" s="138"/>
    </row>
    <row r="1805" spans="9:9" x14ac:dyDescent="0.2">
      <c r="I1805" s="138"/>
    </row>
    <row r="1806" spans="9:9" x14ac:dyDescent="0.2">
      <c r="I1806" s="138"/>
    </row>
    <row r="1807" spans="9:9" x14ac:dyDescent="0.2">
      <c r="I1807" s="138"/>
    </row>
    <row r="1808" spans="9:9" x14ac:dyDescent="0.2">
      <c r="I1808" s="138"/>
    </row>
    <row r="1809" spans="9:9" x14ac:dyDescent="0.2">
      <c r="I1809" s="138"/>
    </row>
    <row r="1810" spans="9:9" x14ac:dyDescent="0.2">
      <c r="I1810" s="138"/>
    </row>
    <row r="1811" spans="9:9" x14ac:dyDescent="0.2">
      <c r="I1811" s="138"/>
    </row>
    <row r="1812" spans="9:9" x14ac:dyDescent="0.2">
      <c r="I1812" s="138"/>
    </row>
    <row r="1813" spans="9:9" x14ac:dyDescent="0.2">
      <c r="I1813" s="138"/>
    </row>
    <row r="1814" spans="9:9" x14ac:dyDescent="0.2">
      <c r="I1814" s="138"/>
    </row>
    <row r="1815" spans="9:9" x14ac:dyDescent="0.2">
      <c r="I1815" s="138"/>
    </row>
    <row r="1816" spans="9:9" x14ac:dyDescent="0.2">
      <c r="I1816" s="138"/>
    </row>
    <row r="1817" spans="9:9" x14ac:dyDescent="0.2">
      <c r="I1817" s="138"/>
    </row>
    <row r="1818" spans="9:9" x14ac:dyDescent="0.2">
      <c r="I1818" s="138"/>
    </row>
    <row r="1819" spans="9:9" x14ac:dyDescent="0.2">
      <c r="I1819" s="138"/>
    </row>
    <row r="1820" spans="9:9" x14ac:dyDescent="0.2">
      <c r="I1820" s="138"/>
    </row>
    <row r="1821" spans="9:9" x14ac:dyDescent="0.2">
      <c r="I1821" s="138"/>
    </row>
    <row r="1822" spans="9:9" x14ac:dyDescent="0.2">
      <c r="I1822" s="138"/>
    </row>
    <row r="1823" spans="9:9" x14ac:dyDescent="0.2">
      <c r="I1823" s="138"/>
    </row>
    <row r="1824" spans="9:9" x14ac:dyDescent="0.2">
      <c r="I1824" s="138"/>
    </row>
    <row r="1825" spans="9:9" x14ac:dyDescent="0.2">
      <c r="I1825" s="138"/>
    </row>
    <row r="1826" spans="9:9" x14ac:dyDescent="0.2">
      <c r="I1826" s="138"/>
    </row>
    <row r="1827" spans="9:9" x14ac:dyDescent="0.2">
      <c r="I1827" s="138"/>
    </row>
    <row r="1828" spans="9:9" x14ac:dyDescent="0.2">
      <c r="I1828" s="138"/>
    </row>
    <row r="1829" spans="9:9" x14ac:dyDescent="0.2">
      <c r="I1829" s="138"/>
    </row>
    <row r="1830" spans="9:9" x14ac:dyDescent="0.2">
      <c r="I1830" s="138"/>
    </row>
    <row r="1831" spans="9:9" x14ac:dyDescent="0.2">
      <c r="I1831" s="138"/>
    </row>
    <row r="1832" spans="9:9" x14ac:dyDescent="0.2">
      <c r="I1832" s="138"/>
    </row>
    <row r="1833" spans="9:9" x14ac:dyDescent="0.2">
      <c r="I1833" s="138"/>
    </row>
    <row r="1834" spans="9:9" x14ac:dyDescent="0.2">
      <c r="I1834" s="138"/>
    </row>
    <row r="1835" spans="9:9" x14ac:dyDescent="0.2">
      <c r="I1835" s="138"/>
    </row>
    <row r="1836" spans="9:9" x14ac:dyDescent="0.2">
      <c r="I1836" s="138"/>
    </row>
    <row r="1837" spans="9:9" x14ac:dyDescent="0.2">
      <c r="I1837" s="138"/>
    </row>
    <row r="1838" spans="9:9" x14ac:dyDescent="0.2">
      <c r="I1838" s="138"/>
    </row>
    <row r="1839" spans="9:9" x14ac:dyDescent="0.2">
      <c r="I1839" s="138"/>
    </row>
    <row r="1840" spans="9:9" x14ac:dyDescent="0.2">
      <c r="I1840" s="138"/>
    </row>
    <row r="1841" spans="9:9" x14ac:dyDescent="0.2">
      <c r="I1841" s="138"/>
    </row>
    <row r="1842" spans="9:9" x14ac:dyDescent="0.2">
      <c r="I1842" s="138"/>
    </row>
    <row r="1843" spans="9:9" x14ac:dyDescent="0.2">
      <c r="I1843" s="138"/>
    </row>
    <row r="1844" spans="9:9" x14ac:dyDescent="0.2">
      <c r="I1844" s="138"/>
    </row>
    <row r="1845" spans="9:9" x14ac:dyDescent="0.2">
      <c r="I1845" s="138"/>
    </row>
    <row r="1846" spans="9:9" x14ac:dyDescent="0.2">
      <c r="I1846" s="138"/>
    </row>
    <row r="1847" spans="9:9" x14ac:dyDescent="0.2">
      <c r="I1847" s="138"/>
    </row>
    <row r="1848" spans="9:9" x14ac:dyDescent="0.2">
      <c r="I1848" s="138"/>
    </row>
    <row r="1849" spans="9:9" x14ac:dyDescent="0.2">
      <c r="I1849" s="138"/>
    </row>
    <row r="1850" spans="9:9" x14ac:dyDescent="0.2">
      <c r="I1850" s="138"/>
    </row>
    <row r="1851" spans="9:9" x14ac:dyDescent="0.2">
      <c r="I1851" s="138"/>
    </row>
    <row r="1852" spans="9:9" x14ac:dyDescent="0.2">
      <c r="I1852" s="138"/>
    </row>
    <row r="1853" spans="9:9" x14ac:dyDescent="0.2">
      <c r="I1853" s="138"/>
    </row>
    <row r="1854" spans="9:9" x14ac:dyDescent="0.2">
      <c r="I1854" s="138"/>
    </row>
    <row r="1855" spans="9:9" x14ac:dyDescent="0.2">
      <c r="I1855" s="138"/>
    </row>
    <row r="1856" spans="9:9" x14ac:dyDescent="0.2">
      <c r="I1856" s="138"/>
    </row>
    <row r="1857" spans="9:9" x14ac:dyDescent="0.2">
      <c r="I1857" s="138"/>
    </row>
    <row r="1858" spans="9:9" x14ac:dyDescent="0.2">
      <c r="I1858" s="138"/>
    </row>
    <row r="1859" spans="9:9" x14ac:dyDescent="0.2">
      <c r="I1859" s="138"/>
    </row>
    <row r="1860" spans="9:9" x14ac:dyDescent="0.2">
      <c r="I1860" s="138"/>
    </row>
    <row r="1861" spans="9:9" x14ac:dyDescent="0.2">
      <c r="I1861" s="138"/>
    </row>
    <row r="1862" spans="9:9" x14ac:dyDescent="0.2">
      <c r="I1862" s="138"/>
    </row>
    <row r="1863" spans="9:9" x14ac:dyDescent="0.2">
      <c r="I1863" s="138"/>
    </row>
    <row r="1864" spans="9:9" x14ac:dyDescent="0.2">
      <c r="I1864" s="138"/>
    </row>
    <row r="1865" spans="9:9" x14ac:dyDescent="0.2">
      <c r="I1865" s="138"/>
    </row>
    <row r="1866" spans="9:9" x14ac:dyDescent="0.2">
      <c r="I1866" s="138"/>
    </row>
    <row r="1867" spans="9:9" x14ac:dyDescent="0.2">
      <c r="I1867" s="138"/>
    </row>
    <row r="1868" spans="9:9" x14ac:dyDescent="0.2">
      <c r="I1868" s="138"/>
    </row>
    <row r="1869" spans="9:9" x14ac:dyDescent="0.2">
      <c r="I1869" s="138"/>
    </row>
    <row r="1870" spans="9:9" x14ac:dyDescent="0.2">
      <c r="I1870" s="138"/>
    </row>
    <row r="1871" spans="9:9" x14ac:dyDescent="0.2">
      <c r="I1871" s="138"/>
    </row>
    <row r="1872" spans="9:9" x14ac:dyDescent="0.2">
      <c r="I1872" s="138"/>
    </row>
    <row r="1873" spans="9:9" x14ac:dyDescent="0.2">
      <c r="I1873" s="138"/>
    </row>
    <row r="1874" spans="9:9" x14ac:dyDescent="0.2">
      <c r="I1874" s="138"/>
    </row>
    <row r="1875" spans="9:9" x14ac:dyDescent="0.2">
      <c r="I1875" s="138"/>
    </row>
    <row r="1876" spans="9:9" x14ac:dyDescent="0.2">
      <c r="I1876" s="138"/>
    </row>
    <row r="1877" spans="9:9" x14ac:dyDescent="0.2">
      <c r="I1877" s="138"/>
    </row>
    <row r="1878" spans="9:9" x14ac:dyDescent="0.2">
      <c r="I1878" s="138"/>
    </row>
    <row r="1879" spans="9:9" x14ac:dyDescent="0.2">
      <c r="I1879" s="138"/>
    </row>
    <row r="1880" spans="9:9" x14ac:dyDescent="0.2">
      <c r="I1880" s="138"/>
    </row>
    <row r="1881" spans="9:9" x14ac:dyDescent="0.2">
      <c r="I1881" s="138"/>
    </row>
    <row r="1882" spans="9:9" x14ac:dyDescent="0.2">
      <c r="I1882" s="138"/>
    </row>
    <row r="1883" spans="9:9" x14ac:dyDescent="0.2">
      <c r="I1883" s="138"/>
    </row>
    <row r="1884" spans="9:9" x14ac:dyDescent="0.2">
      <c r="I1884" s="138"/>
    </row>
    <row r="1885" spans="9:9" x14ac:dyDescent="0.2">
      <c r="I1885" s="138"/>
    </row>
    <row r="1886" spans="9:9" x14ac:dyDescent="0.2">
      <c r="I1886" s="138"/>
    </row>
    <row r="1887" spans="9:9" x14ac:dyDescent="0.2">
      <c r="I1887" s="138"/>
    </row>
    <row r="1888" spans="9:9" x14ac:dyDescent="0.2">
      <c r="I1888" s="138"/>
    </row>
    <row r="1889" spans="9:9" x14ac:dyDescent="0.2">
      <c r="I1889" s="138"/>
    </row>
    <row r="1890" spans="9:9" x14ac:dyDescent="0.2">
      <c r="I1890" s="138"/>
    </row>
    <row r="1891" spans="9:9" x14ac:dyDescent="0.2">
      <c r="I1891" s="138"/>
    </row>
    <row r="1892" spans="9:9" x14ac:dyDescent="0.2">
      <c r="I1892" s="138"/>
    </row>
    <row r="1893" spans="9:9" x14ac:dyDescent="0.2">
      <c r="I1893" s="138"/>
    </row>
    <row r="1894" spans="9:9" x14ac:dyDescent="0.2">
      <c r="I1894" s="138"/>
    </row>
    <row r="1895" spans="9:9" x14ac:dyDescent="0.2">
      <c r="I1895" s="138"/>
    </row>
    <row r="1896" spans="9:9" x14ac:dyDescent="0.2">
      <c r="I1896" s="138"/>
    </row>
    <row r="1897" spans="9:9" x14ac:dyDescent="0.2">
      <c r="I1897" s="138"/>
    </row>
    <row r="1898" spans="9:9" x14ac:dyDescent="0.2">
      <c r="I1898" s="138"/>
    </row>
    <row r="1899" spans="9:9" x14ac:dyDescent="0.2">
      <c r="I1899" s="138"/>
    </row>
    <row r="1900" spans="9:9" x14ac:dyDescent="0.2">
      <c r="I1900" s="138"/>
    </row>
    <row r="1901" spans="9:9" x14ac:dyDescent="0.2">
      <c r="I1901" s="138"/>
    </row>
    <row r="1902" spans="9:9" x14ac:dyDescent="0.2">
      <c r="I1902" s="138"/>
    </row>
    <row r="1903" spans="9:9" x14ac:dyDescent="0.2">
      <c r="I1903" s="138"/>
    </row>
    <row r="1904" spans="9:9" x14ac:dyDescent="0.2">
      <c r="I1904" s="138"/>
    </row>
    <row r="1905" spans="9:9" x14ac:dyDescent="0.2">
      <c r="I1905" s="138"/>
    </row>
    <row r="1906" spans="9:9" x14ac:dyDescent="0.2">
      <c r="I1906" s="138"/>
    </row>
    <row r="1907" spans="9:9" x14ac:dyDescent="0.2">
      <c r="I1907" s="138"/>
    </row>
    <row r="1908" spans="9:9" x14ac:dyDescent="0.2">
      <c r="I1908" s="138"/>
    </row>
    <row r="1909" spans="9:9" x14ac:dyDescent="0.2">
      <c r="I1909" s="138"/>
    </row>
    <row r="1910" spans="9:9" x14ac:dyDescent="0.2">
      <c r="I1910" s="138"/>
    </row>
    <row r="1911" spans="9:9" x14ac:dyDescent="0.2">
      <c r="I1911" s="138"/>
    </row>
    <row r="1912" spans="9:9" x14ac:dyDescent="0.2">
      <c r="I1912" s="138"/>
    </row>
    <row r="1913" spans="9:9" x14ac:dyDescent="0.2">
      <c r="I1913" s="138"/>
    </row>
    <row r="1914" spans="9:9" x14ac:dyDescent="0.2">
      <c r="I1914" s="138"/>
    </row>
    <row r="1915" spans="9:9" x14ac:dyDescent="0.2">
      <c r="I1915" s="138"/>
    </row>
    <row r="1916" spans="9:9" x14ac:dyDescent="0.2">
      <c r="I1916" s="138"/>
    </row>
    <row r="1917" spans="9:9" x14ac:dyDescent="0.2">
      <c r="I1917" s="138"/>
    </row>
    <row r="1918" spans="9:9" x14ac:dyDescent="0.2">
      <c r="I1918" s="138"/>
    </row>
    <row r="1919" spans="9:9" x14ac:dyDescent="0.2">
      <c r="I1919" s="138"/>
    </row>
    <row r="1920" spans="9:9" x14ac:dyDescent="0.2">
      <c r="I1920" s="138"/>
    </row>
    <row r="1921" spans="9:9" x14ac:dyDescent="0.2">
      <c r="I1921" s="138"/>
    </row>
    <row r="1922" spans="9:9" x14ac:dyDescent="0.2">
      <c r="I1922" s="138"/>
    </row>
    <row r="1923" spans="9:9" x14ac:dyDescent="0.2">
      <c r="I1923" s="138"/>
    </row>
    <row r="1924" spans="9:9" x14ac:dyDescent="0.2">
      <c r="I1924" s="138"/>
    </row>
    <row r="1925" spans="9:9" x14ac:dyDescent="0.2">
      <c r="I1925" s="138"/>
    </row>
    <row r="1926" spans="9:9" x14ac:dyDescent="0.2">
      <c r="I1926" s="138"/>
    </row>
    <row r="1927" spans="9:9" x14ac:dyDescent="0.2">
      <c r="I1927" s="138"/>
    </row>
    <row r="1928" spans="9:9" x14ac:dyDescent="0.2">
      <c r="I1928" s="138"/>
    </row>
    <row r="1929" spans="9:9" x14ac:dyDescent="0.2">
      <c r="I1929" s="138"/>
    </row>
    <row r="1930" spans="9:9" x14ac:dyDescent="0.2">
      <c r="I1930" s="138"/>
    </row>
    <row r="1931" spans="9:9" x14ac:dyDescent="0.2">
      <c r="I1931" s="138"/>
    </row>
    <row r="1932" spans="9:9" x14ac:dyDescent="0.2">
      <c r="I1932" s="138"/>
    </row>
    <row r="1933" spans="9:9" x14ac:dyDescent="0.2">
      <c r="I1933" s="138"/>
    </row>
    <row r="1934" spans="9:9" x14ac:dyDescent="0.2">
      <c r="I1934" s="138"/>
    </row>
    <row r="1935" spans="9:9" x14ac:dyDescent="0.2">
      <c r="I1935" s="138"/>
    </row>
    <row r="1936" spans="9:9" x14ac:dyDescent="0.2">
      <c r="I1936" s="138"/>
    </row>
    <row r="1937" spans="9:9" x14ac:dyDescent="0.2">
      <c r="I1937" s="138"/>
    </row>
    <row r="1938" spans="9:9" x14ac:dyDescent="0.2">
      <c r="I1938" s="138"/>
    </row>
    <row r="1939" spans="9:9" x14ac:dyDescent="0.2">
      <c r="I1939" s="138"/>
    </row>
    <row r="1940" spans="9:9" x14ac:dyDescent="0.2">
      <c r="I1940" s="138"/>
    </row>
    <row r="1941" spans="9:9" x14ac:dyDescent="0.2">
      <c r="I1941" s="138"/>
    </row>
    <row r="1942" spans="9:9" x14ac:dyDescent="0.2">
      <c r="I1942" s="138"/>
    </row>
    <row r="1943" spans="9:9" x14ac:dyDescent="0.2">
      <c r="I1943" s="138"/>
    </row>
    <row r="1944" spans="9:9" x14ac:dyDescent="0.2">
      <c r="I1944" s="138"/>
    </row>
    <row r="1945" spans="9:9" x14ac:dyDescent="0.2">
      <c r="I1945" s="138"/>
    </row>
    <row r="1946" spans="9:9" x14ac:dyDescent="0.2">
      <c r="I1946" s="138"/>
    </row>
    <row r="1947" spans="9:9" x14ac:dyDescent="0.2">
      <c r="I1947" s="138"/>
    </row>
    <row r="1948" spans="9:9" x14ac:dyDescent="0.2">
      <c r="I1948" s="138"/>
    </row>
    <row r="1949" spans="9:9" x14ac:dyDescent="0.2">
      <c r="I1949" s="138"/>
    </row>
    <row r="1950" spans="9:9" x14ac:dyDescent="0.2">
      <c r="I1950" s="138"/>
    </row>
    <row r="1951" spans="9:9" x14ac:dyDescent="0.2">
      <c r="I1951" s="138"/>
    </row>
    <row r="1952" spans="9:9" x14ac:dyDescent="0.2">
      <c r="I1952" s="138"/>
    </row>
    <row r="1953" spans="9:9" x14ac:dyDescent="0.2">
      <c r="I1953" s="138"/>
    </row>
    <row r="1954" spans="9:9" x14ac:dyDescent="0.2">
      <c r="I1954" s="138"/>
    </row>
    <row r="1955" spans="9:9" x14ac:dyDescent="0.2">
      <c r="I1955" s="138"/>
    </row>
    <row r="1956" spans="9:9" x14ac:dyDescent="0.2">
      <c r="I1956" s="138"/>
    </row>
    <row r="1957" spans="9:9" x14ac:dyDescent="0.2">
      <c r="I1957" s="138"/>
    </row>
    <row r="1958" spans="9:9" x14ac:dyDescent="0.2">
      <c r="I1958" s="138"/>
    </row>
    <row r="1959" spans="9:9" x14ac:dyDescent="0.2">
      <c r="I1959" s="138"/>
    </row>
    <row r="1960" spans="9:9" x14ac:dyDescent="0.2">
      <c r="I1960" s="138"/>
    </row>
    <row r="1961" spans="9:9" x14ac:dyDescent="0.2">
      <c r="I1961" s="138"/>
    </row>
    <row r="1962" spans="9:9" x14ac:dyDescent="0.2">
      <c r="I1962" s="138"/>
    </row>
    <row r="1963" spans="9:9" x14ac:dyDescent="0.2">
      <c r="I1963" s="138"/>
    </row>
    <row r="1964" spans="9:9" x14ac:dyDescent="0.2">
      <c r="I1964" s="138"/>
    </row>
    <row r="1965" spans="9:9" x14ac:dyDescent="0.2">
      <c r="I1965" s="138"/>
    </row>
    <row r="1966" spans="9:9" x14ac:dyDescent="0.2">
      <c r="I1966" s="138"/>
    </row>
    <row r="1967" spans="9:9" x14ac:dyDescent="0.2">
      <c r="I1967" s="138"/>
    </row>
    <row r="1968" spans="9:9" x14ac:dyDescent="0.2">
      <c r="I1968" s="138"/>
    </row>
    <row r="1969" spans="9:9" x14ac:dyDescent="0.2">
      <c r="I1969" s="138"/>
    </row>
    <row r="1970" spans="9:9" x14ac:dyDescent="0.2">
      <c r="I1970" s="138"/>
    </row>
    <row r="1971" spans="9:9" x14ac:dyDescent="0.2">
      <c r="I1971" s="138"/>
    </row>
    <row r="1972" spans="9:9" x14ac:dyDescent="0.2">
      <c r="I1972" s="138"/>
    </row>
    <row r="1973" spans="9:9" x14ac:dyDescent="0.2">
      <c r="I1973" s="138"/>
    </row>
    <row r="1974" spans="9:9" x14ac:dyDescent="0.2">
      <c r="I1974" s="138"/>
    </row>
    <row r="1975" spans="9:9" x14ac:dyDescent="0.2">
      <c r="I1975" s="138"/>
    </row>
    <row r="1976" spans="9:9" x14ac:dyDescent="0.2">
      <c r="I1976" s="138"/>
    </row>
    <row r="1977" spans="9:9" x14ac:dyDescent="0.2">
      <c r="I1977" s="138"/>
    </row>
    <row r="1978" spans="9:9" x14ac:dyDescent="0.2">
      <c r="I1978" s="138"/>
    </row>
    <row r="1979" spans="9:9" x14ac:dyDescent="0.2">
      <c r="I1979" s="138"/>
    </row>
    <row r="1980" spans="9:9" x14ac:dyDescent="0.2">
      <c r="I1980" s="138"/>
    </row>
    <row r="1981" spans="9:9" x14ac:dyDescent="0.2">
      <c r="I1981" s="138"/>
    </row>
    <row r="1982" spans="9:9" x14ac:dyDescent="0.2">
      <c r="I1982" s="138"/>
    </row>
    <row r="1983" spans="9:9" x14ac:dyDescent="0.2">
      <c r="I1983" s="138"/>
    </row>
    <row r="1984" spans="9:9" x14ac:dyDescent="0.2">
      <c r="I1984" s="138"/>
    </row>
    <row r="1985" spans="9:9" x14ac:dyDescent="0.2">
      <c r="I1985" s="138"/>
    </row>
    <row r="1986" spans="9:9" x14ac:dyDescent="0.2">
      <c r="I1986" s="138"/>
    </row>
    <row r="1987" spans="9:9" x14ac:dyDescent="0.2">
      <c r="I1987" s="138"/>
    </row>
    <row r="1988" spans="9:9" x14ac:dyDescent="0.2">
      <c r="I1988" s="138"/>
    </row>
    <row r="1989" spans="9:9" x14ac:dyDescent="0.2">
      <c r="I1989" s="138"/>
    </row>
    <row r="1990" spans="9:9" x14ac:dyDescent="0.2">
      <c r="I1990" s="138"/>
    </row>
    <row r="1991" spans="9:9" x14ac:dyDescent="0.2">
      <c r="I1991" s="138"/>
    </row>
    <row r="1992" spans="9:9" x14ac:dyDescent="0.2">
      <c r="I1992" s="138"/>
    </row>
    <row r="1993" spans="9:9" x14ac:dyDescent="0.2">
      <c r="I1993" s="138"/>
    </row>
    <row r="1994" spans="9:9" x14ac:dyDescent="0.2">
      <c r="I1994" s="138"/>
    </row>
    <row r="1995" spans="9:9" x14ac:dyDescent="0.2">
      <c r="I1995" s="138"/>
    </row>
    <row r="1996" spans="9:9" x14ac:dyDescent="0.2">
      <c r="I1996" s="138"/>
    </row>
    <row r="1997" spans="9:9" x14ac:dyDescent="0.2">
      <c r="I1997" s="138"/>
    </row>
    <row r="1998" spans="9:9" x14ac:dyDescent="0.2">
      <c r="I1998" s="138"/>
    </row>
    <row r="1999" spans="9:9" x14ac:dyDescent="0.2">
      <c r="I1999" s="138"/>
    </row>
    <row r="2000" spans="9:9" x14ac:dyDescent="0.2">
      <c r="I2000" s="138"/>
    </row>
    <row r="2001" spans="9:9" x14ac:dyDescent="0.2">
      <c r="I2001" s="138"/>
    </row>
    <row r="2002" spans="9:9" x14ac:dyDescent="0.2">
      <c r="I2002" s="138"/>
    </row>
    <row r="2003" spans="9:9" x14ac:dyDescent="0.2">
      <c r="I2003" s="138"/>
    </row>
    <row r="2004" spans="9:9" x14ac:dyDescent="0.2">
      <c r="I2004" s="138"/>
    </row>
    <row r="2005" spans="9:9" x14ac:dyDescent="0.2">
      <c r="I2005" s="138"/>
    </row>
    <row r="2006" spans="9:9" x14ac:dyDescent="0.2">
      <c r="I2006" s="138"/>
    </row>
    <row r="2007" spans="9:9" x14ac:dyDescent="0.2">
      <c r="I2007" s="138"/>
    </row>
    <row r="2008" spans="9:9" x14ac:dyDescent="0.2">
      <c r="I2008" s="138"/>
    </row>
    <row r="2009" spans="9:9" x14ac:dyDescent="0.2">
      <c r="I2009" s="138"/>
    </row>
    <row r="2010" spans="9:9" x14ac:dyDescent="0.2">
      <c r="I2010" s="138"/>
    </row>
    <row r="2011" spans="9:9" x14ac:dyDescent="0.2">
      <c r="I2011" s="138"/>
    </row>
    <row r="2012" spans="9:9" x14ac:dyDescent="0.2">
      <c r="I2012" s="138"/>
    </row>
    <row r="2013" spans="9:9" x14ac:dyDescent="0.2">
      <c r="I2013" s="138"/>
    </row>
    <row r="2014" spans="9:9" x14ac:dyDescent="0.2">
      <c r="I2014" s="138"/>
    </row>
    <row r="2015" spans="9:9" x14ac:dyDescent="0.2">
      <c r="I2015" s="138"/>
    </row>
    <row r="2016" spans="9:9" x14ac:dyDescent="0.2">
      <c r="I2016" s="138"/>
    </row>
    <row r="2017" spans="9:9" x14ac:dyDescent="0.2">
      <c r="I2017" s="138"/>
    </row>
    <row r="2018" spans="9:9" x14ac:dyDescent="0.2">
      <c r="I2018" s="138"/>
    </row>
    <row r="2019" spans="9:9" x14ac:dyDescent="0.2">
      <c r="I2019" s="138"/>
    </row>
    <row r="2020" spans="9:9" x14ac:dyDescent="0.2">
      <c r="I2020" s="138"/>
    </row>
    <row r="2021" spans="9:9" x14ac:dyDescent="0.2">
      <c r="I2021" s="138"/>
    </row>
    <row r="2022" spans="9:9" x14ac:dyDescent="0.2">
      <c r="I2022" s="138"/>
    </row>
    <row r="2023" spans="9:9" x14ac:dyDescent="0.2">
      <c r="I2023" s="138"/>
    </row>
    <row r="2024" spans="9:9" x14ac:dyDescent="0.2">
      <c r="I2024" s="138"/>
    </row>
    <row r="2025" spans="9:9" x14ac:dyDescent="0.2">
      <c r="I2025" s="138"/>
    </row>
    <row r="2026" spans="9:9" x14ac:dyDescent="0.2">
      <c r="I2026" s="138"/>
    </row>
    <row r="2027" spans="9:9" x14ac:dyDescent="0.2">
      <c r="I2027" s="138"/>
    </row>
    <row r="2028" spans="9:9" x14ac:dyDescent="0.2">
      <c r="I2028" s="138"/>
    </row>
    <row r="2029" spans="9:9" x14ac:dyDescent="0.2">
      <c r="I2029" s="138"/>
    </row>
    <row r="2030" spans="9:9" x14ac:dyDescent="0.2">
      <c r="I2030" s="138"/>
    </row>
    <row r="2031" spans="9:9" x14ac:dyDescent="0.2">
      <c r="I2031" s="138"/>
    </row>
    <row r="2032" spans="9:9" x14ac:dyDescent="0.2">
      <c r="I2032" s="138"/>
    </row>
    <row r="2033" spans="9:9" x14ac:dyDescent="0.2">
      <c r="I2033" s="138"/>
    </row>
    <row r="2034" spans="9:9" x14ac:dyDescent="0.2">
      <c r="I2034" s="138"/>
    </row>
    <row r="2035" spans="9:9" x14ac:dyDescent="0.2">
      <c r="I2035" s="138"/>
    </row>
    <row r="2036" spans="9:9" x14ac:dyDescent="0.2">
      <c r="I2036" s="138"/>
    </row>
    <row r="2037" spans="9:9" x14ac:dyDescent="0.2">
      <c r="I2037" s="138"/>
    </row>
    <row r="2038" spans="9:9" x14ac:dyDescent="0.2">
      <c r="I2038" s="138"/>
    </row>
    <row r="2039" spans="9:9" x14ac:dyDescent="0.2">
      <c r="I2039" s="138"/>
    </row>
    <row r="2040" spans="9:9" x14ac:dyDescent="0.2">
      <c r="I2040" s="138"/>
    </row>
    <row r="2041" spans="9:9" x14ac:dyDescent="0.2">
      <c r="I2041" s="138"/>
    </row>
    <row r="2042" spans="9:9" x14ac:dyDescent="0.2">
      <c r="I2042" s="138"/>
    </row>
    <row r="2043" spans="9:9" x14ac:dyDescent="0.2">
      <c r="I2043" s="138"/>
    </row>
    <row r="2044" spans="9:9" x14ac:dyDescent="0.2">
      <c r="I2044" s="138"/>
    </row>
    <row r="2045" spans="9:9" x14ac:dyDescent="0.2">
      <c r="I2045" s="138"/>
    </row>
    <row r="2046" spans="9:9" x14ac:dyDescent="0.2">
      <c r="I2046" s="138"/>
    </row>
    <row r="2047" spans="9:9" x14ac:dyDescent="0.2">
      <c r="I2047" s="138"/>
    </row>
    <row r="2048" spans="9:9" x14ac:dyDescent="0.2">
      <c r="I2048" s="138"/>
    </row>
    <row r="2049" spans="9:9" x14ac:dyDescent="0.2">
      <c r="I2049" s="138"/>
    </row>
    <row r="2050" spans="9:9" x14ac:dyDescent="0.2">
      <c r="I2050" s="138"/>
    </row>
    <row r="2051" spans="9:9" x14ac:dyDescent="0.2">
      <c r="I2051" s="138"/>
    </row>
    <row r="2052" spans="9:9" x14ac:dyDescent="0.2">
      <c r="I2052" s="138"/>
    </row>
    <row r="2053" spans="9:9" x14ac:dyDescent="0.2">
      <c r="I2053" s="138"/>
    </row>
    <row r="2054" spans="9:9" x14ac:dyDescent="0.2">
      <c r="I2054" s="138"/>
    </row>
    <row r="2055" spans="9:9" x14ac:dyDescent="0.2">
      <c r="I2055" s="138"/>
    </row>
    <row r="2056" spans="9:9" x14ac:dyDescent="0.2">
      <c r="I2056" s="138"/>
    </row>
    <row r="2057" spans="9:9" x14ac:dyDescent="0.2">
      <c r="I2057" s="138"/>
    </row>
    <row r="2058" spans="9:9" x14ac:dyDescent="0.2">
      <c r="I2058" s="138"/>
    </row>
    <row r="2059" spans="9:9" x14ac:dyDescent="0.2">
      <c r="I2059" s="138"/>
    </row>
    <row r="2060" spans="9:9" x14ac:dyDescent="0.2">
      <c r="I2060" s="138"/>
    </row>
    <row r="2061" spans="9:9" x14ac:dyDescent="0.2">
      <c r="I2061" s="138"/>
    </row>
    <row r="2062" spans="9:9" x14ac:dyDescent="0.2">
      <c r="I2062" s="138"/>
    </row>
    <row r="2063" spans="9:9" x14ac:dyDescent="0.2">
      <c r="I2063" s="138"/>
    </row>
    <row r="2064" spans="9:9" x14ac:dyDescent="0.2">
      <c r="I2064" s="138"/>
    </row>
    <row r="2065" spans="9:9" x14ac:dyDescent="0.2">
      <c r="I2065" s="138"/>
    </row>
    <row r="2066" spans="9:9" x14ac:dyDescent="0.2">
      <c r="I2066" s="138"/>
    </row>
    <row r="2067" spans="9:9" x14ac:dyDescent="0.2">
      <c r="I2067" s="138"/>
    </row>
    <row r="2068" spans="9:9" x14ac:dyDescent="0.2">
      <c r="I2068" s="138"/>
    </row>
    <row r="2069" spans="9:9" x14ac:dyDescent="0.2">
      <c r="I2069" s="138"/>
    </row>
    <row r="2070" spans="9:9" x14ac:dyDescent="0.2">
      <c r="I2070" s="138"/>
    </row>
    <row r="2071" spans="9:9" x14ac:dyDescent="0.2">
      <c r="I2071" s="138"/>
    </row>
    <row r="2072" spans="9:9" x14ac:dyDescent="0.2">
      <c r="I2072" s="138"/>
    </row>
    <row r="2073" spans="9:9" x14ac:dyDescent="0.2">
      <c r="I2073" s="138"/>
    </row>
    <row r="2074" spans="9:9" x14ac:dyDescent="0.2">
      <c r="I2074" s="138"/>
    </row>
    <row r="2075" spans="9:9" x14ac:dyDescent="0.2">
      <c r="I2075" s="138"/>
    </row>
    <row r="2076" spans="9:9" x14ac:dyDescent="0.2">
      <c r="I2076" s="138"/>
    </row>
    <row r="2077" spans="9:9" x14ac:dyDescent="0.2">
      <c r="I2077" s="138"/>
    </row>
    <row r="2078" spans="9:9" x14ac:dyDescent="0.2">
      <c r="I2078" s="138"/>
    </row>
    <row r="2079" spans="9:9" x14ac:dyDescent="0.2">
      <c r="I2079" s="138"/>
    </row>
    <row r="2080" spans="9:9" x14ac:dyDescent="0.2">
      <c r="I2080" s="138"/>
    </row>
    <row r="2081" spans="9:9" x14ac:dyDescent="0.2">
      <c r="I2081" s="138"/>
    </row>
    <row r="2082" spans="9:9" x14ac:dyDescent="0.2">
      <c r="I2082" s="138"/>
    </row>
    <row r="2083" spans="9:9" x14ac:dyDescent="0.2">
      <c r="I2083" s="138"/>
    </row>
    <row r="2084" spans="9:9" x14ac:dyDescent="0.2">
      <c r="I2084" s="138"/>
    </row>
    <row r="2085" spans="9:9" x14ac:dyDescent="0.2">
      <c r="I2085" s="138"/>
    </row>
    <row r="2086" spans="9:9" x14ac:dyDescent="0.2">
      <c r="I2086" s="138"/>
    </row>
    <row r="2087" spans="9:9" x14ac:dyDescent="0.2">
      <c r="I2087" s="138"/>
    </row>
    <row r="2088" spans="9:9" x14ac:dyDescent="0.2">
      <c r="I2088" s="138"/>
    </row>
    <row r="2089" spans="9:9" x14ac:dyDescent="0.2">
      <c r="I2089" s="138"/>
    </row>
    <row r="2090" spans="9:9" x14ac:dyDescent="0.2">
      <c r="I2090" s="138"/>
    </row>
    <row r="2091" spans="9:9" x14ac:dyDescent="0.2">
      <c r="I2091" s="138"/>
    </row>
    <row r="2092" spans="9:9" x14ac:dyDescent="0.2">
      <c r="I2092" s="138"/>
    </row>
    <row r="2093" spans="9:9" x14ac:dyDescent="0.2">
      <c r="I2093" s="138"/>
    </row>
    <row r="2094" spans="9:9" x14ac:dyDescent="0.2">
      <c r="I2094" s="138"/>
    </row>
    <row r="2095" spans="9:9" x14ac:dyDescent="0.2">
      <c r="I2095" s="138"/>
    </row>
    <row r="2096" spans="9:9" x14ac:dyDescent="0.2">
      <c r="I2096" s="138"/>
    </row>
    <row r="2097" spans="9:9" x14ac:dyDescent="0.2">
      <c r="I2097" s="138"/>
    </row>
    <row r="2098" spans="9:9" x14ac:dyDescent="0.2">
      <c r="I2098" s="138"/>
    </row>
    <row r="2099" spans="9:9" x14ac:dyDescent="0.2">
      <c r="I2099" s="138"/>
    </row>
    <row r="2100" spans="9:9" x14ac:dyDescent="0.2">
      <c r="I2100" s="138"/>
    </row>
    <row r="2101" spans="9:9" x14ac:dyDescent="0.2">
      <c r="I2101" s="138"/>
    </row>
    <row r="2102" spans="9:9" x14ac:dyDescent="0.2">
      <c r="I2102" s="138"/>
    </row>
    <row r="2103" spans="9:9" x14ac:dyDescent="0.2">
      <c r="I2103" s="138"/>
    </row>
    <row r="2104" spans="9:9" x14ac:dyDescent="0.2">
      <c r="I2104" s="138"/>
    </row>
    <row r="2105" spans="9:9" x14ac:dyDescent="0.2">
      <c r="I2105" s="138"/>
    </row>
    <row r="2106" spans="9:9" x14ac:dyDescent="0.2">
      <c r="I2106" s="138"/>
    </row>
    <row r="2107" spans="9:9" x14ac:dyDescent="0.2">
      <c r="I2107" s="138"/>
    </row>
    <row r="2108" spans="9:9" x14ac:dyDescent="0.2">
      <c r="I2108" s="138"/>
    </row>
    <row r="2109" spans="9:9" x14ac:dyDescent="0.2">
      <c r="I2109" s="138"/>
    </row>
    <row r="2110" spans="9:9" x14ac:dyDescent="0.2">
      <c r="I2110" s="138"/>
    </row>
    <row r="2111" spans="9:9" x14ac:dyDescent="0.2">
      <c r="I2111" s="138"/>
    </row>
    <row r="2112" spans="9:9" x14ac:dyDescent="0.2">
      <c r="I2112" s="138"/>
    </row>
    <row r="2113" spans="9:9" x14ac:dyDescent="0.2">
      <c r="I2113" s="138"/>
    </row>
    <row r="2114" spans="9:9" x14ac:dyDescent="0.2">
      <c r="I2114" s="138"/>
    </row>
    <row r="2115" spans="9:9" x14ac:dyDescent="0.2">
      <c r="I2115" s="138"/>
    </row>
    <row r="2116" spans="9:9" x14ac:dyDescent="0.2">
      <c r="I2116" s="138"/>
    </row>
    <row r="2117" spans="9:9" x14ac:dyDescent="0.2">
      <c r="I2117" s="138"/>
    </row>
    <row r="2118" spans="9:9" x14ac:dyDescent="0.2">
      <c r="I2118" s="138"/>
    </row>
    <row r="2119" spans="9:9" x14ac:dyDescent="0.2">
      <c r="I2119" s="138"/>
    </row>
    <row r="2120" spans="9:9" x14ac:dyDescent="0.2">
      <c r="I2120" s="138"/>
    </row>
    <row r="2121" spans="9:9" x14ac:dyDescent="0.2">
      <c r="I2121" s="138"/>
    </row>
    <row r="2122" spans="9:9" x14ac:dyDescent="0.2">
      <c r="I2122" s="138"/>
    </row>
    <row r="2123" spans="9:9" x14ac:dyDescent="0.2">
      <c r="I2123" s="138"/>
    </row>
    <row r="2124" spans="9:9" x14ac:dyDescent="0.2">
      <c r="I2124" s="138"/>
    </row>
    <row r="2125" spans="9:9" x14ac:dyDescent="0.2">
      <c r="I2125" s="138"/>
    </row>
    <row r="2126" spans="9:9" x14ac:dyDescent="0.2">
      <c r="I2126" s="138"/>
    </row>
    <row r="2127" spans="9:9" x14ac:dyDescent="0.2">
      <c r="I2127" s="138"/>
    </row>
    <row r="2128" spans="9:9" x14ac:dyDescent="0.2">
      <c r="I2128" s="138"/>
    </row>
    <row r="2129" spans="9:9" x14ac:dyDescent="0.2">
      <c r="I2129" s="138"/>
    </row>
    <row r="2130" spans="9:9" x14ac:dyDescent="0.2">
      <c r="I2130" s="138"/>
    </row>
    <row r="2131" spans="9:9" x14ac:dyDescent="0.2">
      <c r="I2131" s="138"/>
    </row>
    <row r="2132" spans="9:9" x14ac:dyDescent="0.2">
      <c r="I2132" s="138"/>
    </row>
    <row r="2133" spans="9:9" x14ac:dyDescent="0.2">
      <c r="I2133" s="138"/>
    </row>
    <row r="2134" spans="9:9" x14ac:dyDescent="0.2">
      <c r="I2134" s="138"/>
    </row>
    <row r="2135" spans="9:9" x14ac:dyDescent="0.2">
      <c r="I2135" s="138"/>
    </row>
    <row r="2136" spans="9:9" x14ac:dyDescent="0.2">
      <c r="I2136" s="138"/>
    </row>
    <row r="2137" spans="9:9" x14ac:dyDescent="0.2">
      <c r="I2137" s="138"/>
    </row>
    <row r="2138" spans="9:9" x14ac:dyDescent="0.2">
      <c r="I2138" s="138"/>
    </row>
    <row r="2139" spans="9:9" x14ac:dyDescent="0.2">
      <c r="I2139" s="138"/>
    </row>
    <row r="2140" spans="9:9" x14ac:dyDescent="0.2">
      <c r="I2140" s="138"/>
    </row>
    <row r="2141" spans="9:9" x14ac:dyDescent="0.2">
      <c r="I2141" s="138"/>
    </row>
    <row r="2142" spans="9:9" x14ac:dyDescent="0.2">
      <c r="I2142" s="138"/>
    </row>
    <row r="2143" spans="9:9" x14ac:dyDescent="0.2">
      <c r="I2143" s="138"/>
    </row>
    <row r="2144" spans="9:9" x14ac:dyDescent="0.2">
      <c r="I2144" s="138"/>
    </row>
    <row r="2145" spans="9:9" x14ac:dyDescent="0.2">
      <c r="I2145" s="138"/>
    </row>
    <row r="2146" spans="9:9" x14ac:dyDescent="0.2">
      <c r="I2146" s="138"/>
    </row>
    <row r="2147" spans="9:9" x14ac:dyDescent="0.2">
      <c r="I2147" s="138"/>
    </row>
    <row r="2148" spans="9:9" x14ac:dyDescent="0.2">
      <c r="I2148" s="138"/>
    </row>
    <row r="2149" spans="9:9" x14ac:dyDescent="0.2">
      <c r="I2149" s="138"/>
    </row>
    <row r="2150" spans="9:9" x14ac:dyDescent="0.2">
      <c r="I2150" s="138"/>
    </row>
    <row r="2151" spans="9:9" x14ac:dyDescent="0.2">
      <c r="I2151" s="138"/>
    </row>
    <row r="2152" spans="9:9" x14ac:dyDescent="0.2">
      <c r="I2152" s="138"/>
    </row>
    <row r="2153" spans="9:9" x14ac:dyDescent="0.2">
      <c r="I2153" s="138"/>
    </row>
    <row r="2154" spans="9:9" x14ac:dyDescent="0.2">
      <c r="I2154" s="138"/>
    </row>
    <row r="2155" spans="9:9" x14ac:dyDescent="0.2">
      <c r="I2155" s="138"/>
    </row>
    <row r="2156" spans="9:9" x14ac:dyDescent="0.2">
      <c r="I2156" s="138"/>
    </row>
    <row r="2157" spans="9:9" x14ac:dyDescent="0.2">
      <c r="I2157" s="138"/>
    </row>
    <row r="2158" spans="9:9" x14ac:dyDescent="0.2">
      <c r="I2158" s="138"/>
    </row>
    <row r="2159" spans="9:9" x14ac:dyDescent="0.2">
      <c r="I2159" s="138"/>
    </row>
    <row r="2160" spans="9:9" x14ac:dyDescent="0.2">
      <c r="I2160" s="138"/>
    </row>
    <row r="2161" spans="9:9" x14ac:dyDescent="0.2">
      <c r="I2161" s="138"/>
    </row>
    <row r="2162" spans="9:9" x14ac:dyDescent="0.2">
      <c r="I2162" s="138"/>
    </row>
    <row r="2163" spans="9:9" x14ac:dyDescent="0.2">
      <c r="I2163" s="138"/>
    </row>
    <row r="2164" spans="9:9" x14ac:dyDescent="0.2">
      <c r="I2164" s="138"/>
    </row>
    <row r="2165" spans="9:9" x14ac:dyDescent="0.2">
      <c r="I2165" s="138"/>
    </row>
    <row r="2166" spans="9:9" x14ac:dyDescent="0.2">
      <c r="I2166" s="138"/>
    </row>
    <row r="2167" spans="9:9" x14ac:dyDescent="0.2">
      <c r="I2167" s="138"/>
    </row>
    <row r="2168" spans="9:9" x14ac:dyDescent="0.2">
      <c r="I2168" s="138"/>
    </row>
    <row r="2169" spans="9:9" x14ac:dyDescent="0.2">
      <c r="I2169" s="138"/>
    </row>
    <row r="2170" spans="9:9" x14ac:dyDescent="0.2">
      <c r="I2170" s="138"/>
    </row>
    <row r="2171" spans="9:9" x14ac:dyDescent="0.2">
      <c r="I2171" s="138"/>
    </row>
    <row r="2172" spans="9:9" x14ac:dyDescent="0.2">
      <c r="I2172" s="138"/>
    </row>
    <row r="2173" spans="9:9" x14ac:dyDescent="0.2">
      <c r="I2173" s="138"/>
    </row>
    <row r="2174" spans="9:9" x14ac:dyDescent="0.2">
      <c r="I2174" s="138"/>
    </row>
    <row r="2175" spans="9:9" x14ac:dyDescent="0.2">
      <c r="I2175" s="138"/>
    </row>
    <row r="2176" spans="9:9" x14ac:dyDescent="0.2">
      <c r="I2176" s="138"/>
    </row>
    <row r="2177" spans="9:9" x14ac:dyDescent="0.2">
      <c r="I2177" s="138"/>
    </row>
    <row r="2178" spans="9:9" x14ac:dyDescent="0.2">
      <c r="I2178" s="138"/>
    </row>
    <row r="2179" spans="9:9" x14ac:dyDescent="0.2">
      <c r="I2179" s="138"/>
    </row>
    <row r="2180" spans="9:9" x14ac:dyDescent="0.2">
      <c r="I2180" s="138"/>
    </row>
    <row r="2181" spans="9:9" x14ac:dyDescent="0.2">
      <c r="I2181" s="138"/>
    </row>
    <row r="2182" spans="9:9" x14ac:dyDescent="0.2">
      <c r="I2182" s="138"/>
    </row>
    <row r="2183" spans="9:9" x14ac:dyDescent="0.2">
      <c r="I2183" s="138"/>
    </row>
    <row r="2184" spans="9:9" x14ac:dyDescent="0.2">
      <c r="I2184" s="138"/>
    </row>
    <row r="2185" spans="9:9" x14ac:dyDescent="0.2">
      <c r="I2185" s="138"/>
    </row>
    <row r="2186" spans="9:9" x14ac:dyDescent="0.2">
      <c r="I2186" s="138"/>
    </row>
    <row r="2187" spans="9:9" x14ac:dyDescent="0.2">
      <c r="I2187" s="138"/>
    </row>
    <row r="2188" spans="9:9" x14ac:dyDescent="0.2">
      <c r="I2188" s="138"/>
    </row>
    <row r="2189" spans="9:9" x14ac:dyDescent="0.2">
      <c r="I2189" s="138"/>
    </row>
    <row r="2190" spans="9:9" x14ac:dyDescent="0.2">
      <c r="I2190" s="138"/>
    </row>
    <row r="2191" spans="9:9" x14ac:dyDescent="0.2">
      <c r="I2191" s="138"/>
    </row>
    <row r="2192" spans="9:9" x14ac:dyDescent="0.2">
      <c r="I2192" s="138"/>
    </row>
    <row r="2193" spans="9:9" x14ac:dyDescent="0.2">
      <c r="I2193" s="138"/>
    </row>
    <row r="2194" spans="9:9" x14ac:dyDescent="0.2">
      <c r="I2194" s="138"/>
    </row>
    <row r="2195" spans="9:9" x14ac:dyDescent="0.2">
      <c r="I2195" s="138"/>
    </row>
    <row r="2196" spans="9:9" x14ac:dyDescent="0.2">
      <c r="I2196" s="138"/>
    </row>
    <row r="2197" spans="9:9" x14ac:dyDescent="0.2">
      <c r="I2197" s="138"/>
    </row>
    <row r="2198" spans="9:9" x14ac:dyDescent="0.2">
      <c r="I2198" s="138"/>
    </row>
    <row r="2199" spans="9:9" x14ac:dyDescent="0.2">
      <c r="I2199" s="138"/>
    </row>
    <row r="2200" spans="9:9" x14ac:dyDescent="0.2">
      <c r="I2200" s="138"/>
    </row>
    <row r="2201" spans="9:9" x14ac:dyDescent="0.2">
      <c r="I2201" s="138"/>
    </row>
    <row r="2202" spans="9:9" x14ac:dyDescent="0.2">
      <c r="I2202" s="138"/>
    </row>
    <row r="2203" spans="9:9" x14ac:dyDescent="0.2">
      <c r="I2203" s="138"/>
    </row>
    <row r="2204" spans="9:9" x14ac:dyDescent="0.2">
      <c r="I2204" s="138"/>
    </row>
    <row r="2205" spans="9:9" x14ac:dyDescent="0.2">
      <c r="I2205" s="138"/>
    </row>
    <row r="2206" spans="9:9" x14ac:dyDescent="0.2">
      <c r="I2206" s="138"/>
    </row>
    <row r="2207" spans="9:9" x14ac:dyDescent="0.2">
      <c r="I2207" s="138"/>
    </row>
    <row r="2208" spans="9:9" x14ac:dyDescent="0.2">
      <c r="I2208" s="138"/>
    </row>
    <row r="2209" spans="9:9" x14ac:dyDescent="0.2">
      <c r="I2209" s="138"/>
    </row>
    <row r="2210" spans="9:9" x14ac:dyDescent="0.2">
      <c r="I2210" s="138"/>
    </row>
    <row r="2211" spans="9:9" x14ac:dyDescent="0.2">
      <c r="I2211" s="138"/>
    </row>
    <row r="2212" spans="9:9" x14ac:dyDescent="0.2">
      <c r="I2212" s="138"/>
    </row>
    <row r="2213" spans="9:9" x14ac:dyDescent="0.2">
      <c r="I2213" s="138"/>
    </row>
    <row r="2214" spans="9:9" x14ac:dyDescent="0.2">
      <c r="I2214" s="138"/>
    </row>
    <row r="2215" spans="9:9" x14ac:dyDescent="0.2">
      <c r="I2215" s="138"/>
    </row>
    <row r="2216" spans="9:9" x14ac:dyDescent="0.2">
      <c r="I2216" s="138"/>
    </row>
    <row r="2217" spans="9:9" x14ac:dyDescent="0.2">
      <c r="I2217" s="138"/>
    </row>
    <row r="2218" spans="9:9" x14ac:dyDescent="0.2">
      <c r="I2218" s="138"/>
    </row>
    <row r="2219" spans="9:9" x14ac:dyDescent="0.2">
      <c r="I2219" s="138"/>
    </row>
    <row r="2220" spans="9:9" x14ac:dyDescent="0.2">
      <c r="I2220" s="138"/>
    </row>
    <row r="2221" spans="9:9" x14ac:dyDescent="0.2">
      <c r="I2221" s="138"/>
    </row>
    <row r="2222" spans="9:9" x14ac:dyDescent="0.2">
      <c r="I2222" s="138"/>
    </row>
    <row r="2223" spans="9:9" x14ac:dyDescent="0.2">
      <c r="I2223" s="138"/>
    </row>
    <row r="2224" spans="9:9" x14ac:dyDescent="0.2">
      <c r="I2224" s="138"/>
    </row>
    <row r="2225" spans="9:9" x14ac:dyDescent="0.2">
      <c r="I2225" s="138"/>
    </row>
    <row r="2226" spans="9:9" x14ac:dyDescent="0.2">
      <c r="I2226" s="138"/>
    </row>
    <row r="2227" spans="9:9" x14ac:dyDescent="0.2">
      <c r="I2227" s="138"/>
    </row>
    <row r="2228" spans="9:9" x14ac:dyDescent="0.2">
      <c r="I2228" s="138"/>
    </row>
    <row r="2229" spans="9:9" x14ac:dyDescent="0.2">
      <c r="I2229" s="138"/>
    </row>
    <row r="2230" spans="9:9" x14ac:dyDescent="0.2">
      <c r="I2230" s="138"/>
    </row>
    <row r="2231" spans="9:9" x14ac:dyDescent="0.2">
      <c r="I2231" s="138"/>
    </row>
    <row r="2232" spans="9:9" x14ac:dyDescent="0.2">
      <c r="I2232" s="138"/>
    </row>
    <row r="2233" spans="9:9" x14ac:dyDescent="0.2">
      <c r="I2233" s="138"/>
    </row>
    <row r="2234" spans="9:9" x14ac:dyDescent="0.2">
      <c r="I2234" s="138"/>
    </row>
    <row r="2235" spans="9:9" x14ac:dyDescent="0.2">
      <c r="I2235" s="138"/>
    </row>
    <row r="2236" spans="9:9" x14ac:dyDescent="0.2">
      <c r="I2236" s="138"/>
    </row>
    <row r="2237" spans="9:9" x14ac:dyDescent="0.2">
      <c r="I2237" s="138"/>
    </row>
    <row r="2238" spans="9:9" x14ac:dyDescent="0.2">
      <c r="I2238" s="138"/>
    </row>
    <row r="2239" spans="9:9" x14ac:dyDescent="0.2">
      <c r="I2239" s="138"/>
    </row>
    <row r="2240" spans="9:9" x14ac:dyDescent="0.2">
      <c r="I2240" s="138"/>
    </row>
    <row r="2241" spans="9:9" x14ac:dyDescent="0.2">
      <c r="I2241" s="138"/>
    </row>
    <row r="2242" spans="9:9" x14ac:dyDescent="0.2">
      <c r="I2242" s="138"/>
    </row>
    <row r="2243" spans="9:9" x14ac:dyDescent="0.2">
      <c r="I2243" s="138"/>
    </row>
    <row r="2244" spans="9:9" x14ac:dyDescent="0.2">
      <c r="I2244" s="138"/>
    </row>
    <row r="2245" spans="9:9" x14ac:dyDescent="0.2">
      <c r="I2245" s="138"/>
    </row>
    <row r="2246" spans="9:9" x14ac:dyDescent="0.2">
      <c r="I2246" s="138"/>
    </row>
    <row r="2247" spans="9:9" x14ac:dyDescent="0.2">
      <c r="I2247" s="138"/>
    </row>
    <row r="2248" spans="9:9" x14ac:dyDescent="0.2">
      <c r="I2248" s="138"/>
    </row>
    <row r="2249" spans="9:9" x14ac:dyDescent="0.2">
      <c r="I2249" s="138"/>
    </row>
    <row r="2250" spans="9:9" x14ac:dyDescent="0.2">
      <c r="I2250" s="138"/>
    </row>
    <row r="2251" spans="9:9" x14ac:dyDescent="0.2">
      <c r="I2251" s="138"/>
    </row>
    <row r="2252" spans="9:9" x14ac:dyDescent="0.2">
      <c r="I2252" s="138"/>
    </row>
    <row r="2253" spans="9:9" x14ac:dyDescent="0.2">
      <c r="I2253" s="138"/>
    </row>
    <row r="2254" spans="9:9" x14ac:dyDescent="0.2">
      <c r="I2254" s="138"/>
    </row>
    <row r="2255" spans="9:9" x14ac:dyDescent="0.2">
      <c r="I2255" s="138"/>
    </row>
    <row r="2256" spans="9:9" x14ac:dyDescent="0.2">
      <c r="I2256" s="138"/>
    </row>
    <row r="2257" spans="9:9" x14ac:dyDescent="0.2">
      <c r="I2257" s="138"/>
    </row>
    <row r="2258" spans="9:9" x14ac:dyDescent="0.2">
      <c r="I2258" s="138"/>
    </row>
    <row r="2259" spans="9:9" x14ac:dyDescent="0.2">
      <c r="I2259" s="138"/>
    </row>
    <row r="2260" spans="9:9" x14ac:dyDescent="0.2">
      <c r="I2260" s="138"/>
    </row>
    <row r="2261" spans="9:9" x14ac:dyDescent="0.2">
      <c r="I2261" s="138"/>
    </row>
    <row r="2262" spans="9:9" x14ac:dyDescent="0.2">
      <c r="I2262" s="138"/>
    </row>
    <row r="2263" spans="9:9" x14ac:dyDescent="0.2">
      <c r="I2263" s="138"/>
    </row>
    <row r="2264" spans="9:9" x14ac:dyDescent="0.2">
      <c r="I2264" s="138"/>
    </row>
    <row r="2265" spans="9:9" x14ac:dyDescent="0.2">
      <c r="I2265" s="138"/>
    </row>
    <row r="2266" spans="9:9" x14ac:dyDescent="0.2">
      <c r="I2266" s="138"/>
    </row>
    <row r="2267" spans="9:9" x14ac:dyDescent="0.2">
      <c r="I2267" s="138"/>
    </row>
    <row r="2268" spans="9:9" x14ac:dyDescent="0.2">
      <c r="I2268" s="138"/>
    </row>
    <row r="2269" spans="9:9" x14ac:dyDescent="0.2">
      <c r="I2269" s="138"/>
    </row>
    <row r="2270" spans="9:9" x14ac:dyDescent="0.2">
      <c r="I2270" s="138"/>
    </row>
    <row r="2271" spans="9:9" x14ac:dyDescent="0.2">
      <c r="I2271" s="138"/>
    </row>
    <row r="2272" spans="9:9" x14ac:dyDescent="0.2">
      <c r="I2272" s="138"/>
    </row>
    <row r="2273" spans="9:9" x14ac:dyDescent="0.2">
      <c r="I2273" s="138"/>
    </row>
    <row r="2274" spans="9:9" x14ac:dyDescent="0.2">
      <c r="I2274" s="138"/>
    </row>
    <row r="2275" spans="9:9" x14ac:dyDescent="0.2">
      <c r="I2275" s="138"/>
    </row>
    <row r="2276" spans="9:9" x14ac:dyDescent="0.2">
      <c r="I2276" s="138"/>
    </row>
    <row r="2277" spans="9:9" x14ac:dyDescent="0.2">
      <c r="I2277" s="138"/>
    </row>
    <row r="2278" spans="9:9" x14ac:dyDescent="0.2">
      <c r="I2278" s="138"/>
    </row>
    <row r="2279" spans="9:9" x14ac:dyDescent="0.2">
      <c r="I2279" s="138"/>
    </row>
    <row r="2280" spans="9:9" x14ac:dyDescent="0.2">
      <c r="I2280" s="138"/>
    </row>
    <row r="2281" spans="9:9" x14ac:dyDescent="0.2">
      <c r="I2281" s="138"/>
    </row>
    <row r="2282" spans="9:9" x14ac:dyDescent="0.2">
      <c r="I2282" s="138"/>
    </row>
    <row r="2283" spans="9:9" x14ac:dyDescent="0.2">
      <c r="I2283" s="138"/>
    </row>
    <row r="2284" spans="9:9" x14ac:dyDescent="0.2">
      <c r="I2284" s="138"/>
    </row>
    <row r="2285" spans="9:9" x14ac:dyDescent="0.2">
      <c r="I2285" s="138"/>
    </row>
    <row r="2286" spans="9:9" x14ac:dyDescent="0.2">
      <c r="I2286" s="138"/>
    </row>
    <row r="2287" spans="9:9" x14ac:dyDescent="0.2">
      <c r="I2287" s="138"/>
    </row>
    <row r="2288" spans="9:9" x14ac:dyDescent="0.2">
      <c r="I2288" s="138"/>
    </row>
    <row r="2289" spans="9:9" x14ac:dyDescent="0.2">
      <c r="I2289" s="138"/>
    </row>
    <row r="2290" spans="9:9" x14ac:dyDescent="0.2">
      <c r="I2290" s="138"/>
    </row>
    <row r="2291" spans="9:9" x14ac:dyDescent="0.2">
      <c r="I2291" s="138"/>
    </row>
    <row r="2292" spans="9:9" x14ac:dyDescent="0.2">
      <c r="I2292" s="138"/>
    </row>
    <row r="2293" spans="9:9" x14ac:dyDescent="0.2">
      <c r="I2293" s="138"/>
    </row>
    <row r="2294" spans="9:9" x14ac:dyDescent="0.2">
      <c r="I2294" s="138"/>
    </row>
    <row r="2295" spans="9:9" x14ac:dyDescent="0.2">
      <c r="I2295" s="138"/>
    </row>
    <row r="2296" spans="9:9" x14ac:dyDescent="0.2">
      <c r="I2296" s="138"/>
    </row>
    <row r="2297" spans="9:9" x14ac:dyDescent="0.2">
      <c r="I2297" s="138"/>
    </row>
    <row r="2298" spans="9:9" x14ac:dyDescent="0.2">
      <c r="I2298" s="138"/>
    </row>
    <row r="2299" spans="9:9" x14ac:dyDescent="0.2">
      <c r="I2299" s="138"/>
    </row>
    <row r="2300" spans="9:9" x14ac:dyDescent="0.2">
      <c r="I2300" s="138"/>
    </row>
    <row r="2301" spans="9:9" x14ac:dyDescent="0.2">
      <c r="I2301" s="138"/>
    </row>
    <row r="2302" spans="9:9" x14ac:dyDescent="0.2">
      <c r="I2302" s="138"/>
    </row>
    <row r="2303" spans="9:9" x14ac:dyDescent="0.2">
      <c r="I2303" s="138"/>
    </row>
    <row r="2304" spans="9:9" x14ac:dyDescent="0.2">
      <c r="I2304" s="138"/>
    </row>
    <row r="2305" spans="9:9" x14ac:dyDescent="0.2">
      <c r="I2305" s="138"/>
    </row>
    <row r="2306" spans="9:9" x14ac:dyDescent="0.2">
      <c r="I2306" s="138"/>
    </row>
    <row r="2307" spans="9:9" x14ac:dyDescent="0.2">
      <c r="I2307" s="138"/>
    </row>
    <row r="2308" spans="9:9" x14ac:dyDescent="0.2">
      <c r="I2308" s="138"/>
    </row>
    <row r="2309" spans="9:9" x14ac:dyDescent="0.2">
      <c r="I2309" s="138"/>
    </row>
    <row r="2310" spans="9:9" x14ac:dyDescent="0.2">
      <c r="I2310" s="138"/>
    </row>
    <row r="2311" spans="9:9" x14ac:dyDescent="0.2">
      <c r="I2311" s="138"/>
    </row>
    <row r="2312" spans="9:9" x14ac:dyDescent="0.2">
      <c r="I2312" s="138"/>
    </row>
    <row r="2313" spans="9:9" x14ac:dyDescent="0.2">
      <c r="I2313" s="138"/>
    </row>
    <row r="2314" spans="9:9" x14ac:dyDescent="0.2">
      <c r="I2314" s="138"/>
    </row>
    <row r="2315" spans="9:9" x14ac:dyDescent="0.2">
      <c r="I2315" s="138"/>
    </row>
    <row r="2316" spans="9:9" x14ac:dyDescent="0.2">
      <c r="I2316" s="138"/>
    </row>
    <row r="2317" spans="9:9" x14ac:dyDescent="0.2">
      <c r="I2317" s="138"/>
    </row>
    <row r="2318" spans="9:9" x14ac:dyDescent="0.2">
      <c r="I2318" s="138"/>
    </row>
    <row r="2319" spans="9:9" x14ac:dyDescent="0.2">
      <c r="I2319" s="138"/>
    </row>
    <row r="2320" spans="9:9" x14ac:dyDescent="0.2">
      <c r="I2320" s="138"/>
    </row>
    <row r="2321" spans="9:9" x14ac:dyDescent="0.2">
      <c r="I2321" s="138"/>
    </row>
    <row r="2322" spans="9:9" x14ac:dyDescent="0.2">
      <c r="I2322" s="138"/>
    </row>
    <row r="2323" spans="9:9" x14ac:dyDescent="0.2">
      <c r="I2323" s="138"/>
    </row>
    <row r="2324" spans="9:9" x14ac:dyDescent="0.2">
      <c r="I2324" s="138"/>
    </row>
    <row r="2325" spans="9:9" x14ac:dyDescent="0.2">
      <c r="I2325" s="138"/>
    </row>
    <row r="2326" spans="9:9" x14ac:dyDescent="0.2">
      <c r="I2326" s="138"/>
    </row>
    <row r="2327" spans="9:9" x14ac:dyDescent="0.2">
      <c r="I2327" s="138"/>
    </row>
    <row r="2328" spans="9:9" x14ac:dyDescent="0.2">
      <c r="I2328" s="138"/>
    </row>
    <row r="2329" spans="9:9" x14ac:dyDescent="0.2">
      <c r="I2329" s="138"/>
    </row>
    <row r="2330" spans="9:9" x14ac:dyDescent="0.2">
      <c r="I2330" s="138"/>
    </row>
    <row r="2331" spans="9:9" x14ac:dyDescent="0.2">
      <c r="I2331" s="138"/>
    </row>
    <row r="2332" spans="9:9" x14ac:dyDescent="0.2">
      <c r="I2332" s="138"/>
    </row>
    <row r="2333" spans="9:9" x14ac:dyDescent="0.2">
      <c r="I2333" s="138"/>
    </row>
    <row r="2334" spans="9:9" x14ac:dyDescent="0.2">
      <c r="I2334" s="138"/>
    </row>
    <row r="2335" spans="9:9" x14ac:dyDescent="0.2">
      <c r="I2335" s="138"/>
    </row>
    <row r="2336" spans="9:9" x14ac:dyDescent="0.2">
      <c r="I2336" s="138"/>
    </row>
    <row r="2337" spans="9:9" x14ac:dyDescent="0.2">
      <c r="I2337" s="138"/>
    </row>
    <row r="2338" spans="9:9" x14ac:dyDescent="0.2">
      <c r="I2338" s="138"/>
    </row>
    <row r="2339" spans="9:9" x14ac:dyDescent="0.2">
      <c r="I2339" s="138"/>
    </row>
    <row r="2340" spans="9:9" x14ac:dyDescent="0.2">
      <c r="I2340" s="138"/>
    </row>
    <row r="2341" spans="9:9" x14ac:dyDescent="0.2">
      <c r="I2341" s="138"/>
    </row>
    <row r="2342" spans="9:9" x14ac:dyDescent="0.2">
      <c r="I2342" s="138"/>
    </row>
    <row r="2343" spans="9:9" x14ac:dyDescent="0.2">
      <c r="I2343" s="138"/>
    </row>
    <row r="2344" spans="9:9" x14ac:dyDescent="0.2">
      <c r="I2344" s="138"/>
    </row>
    <row r="2345" spans="9:9" x14ac:dyDescent="0.2">
      <c r="I2345" s="138"/>
    </row>
    <row r="2346" spans="9:9" x14ac:dyDescent="0.2">
      <c r="I2346" s="138"/>
    </row>
    <row r="2347" spans="9:9" x14ac:dyDescent="0.2">
      <c r="I2347" s="138"/>
    </row>
    <row r="2348" spans="9:9" x14ac:dyDescent="0.2">
      <c r="I2348" s="138"/>
    </row>
    <row r="2349" spans="9:9" x14ac:dyDescent="0.2">
      <c r="I2349" s="138"/>
    </row>
    <row r="2350" spans="9:9" x14ac:dyDescent="0.2">
      <c r="I2350" s="138"/>
    </row>
    <row r="2351" spans="9:9" x14ac:dyDescent="0.2">
      <c r="I2351" s="138"/>
    </row>
    <row r="2352" spans="9:9" x14ac:dyDescent="0.2">
      <c r="I2352" s="138"/>
    </row>
    <row r="2353" spans="9:9" x14ac:dyDescent="0.2">
      <c r="I2353" s="138"/>
    </row>
    <row r="2354" spans="9:9" x14ac:dyDescent="0.2">
      <c r="I2354" s="138"/>
    </row>
    <row r="2355" spans="9:9" x14ac:dyDescent="0.2">
      <c r="I2355" s="138"/>
    </row>
    <row r="2356" spans="9:9" x14ac:dyDescent="0.2">
      <c r="I2356" s="138"/>
    </row>
    <row r="2357" spans="9:9" x14ac:dyDescent="0.2">
      <c r="I2357" s="138"/>
    </row>
    <row r="2358" spans="9:9" x14ac:dyDescent="0.2">
      <c r="I2358" s="138"/>
    </row>
    <row r="2359" spans="9:9" x14ac:dyDescent="0.2">
      <c r="I2359" s="138"/>
    </row>
    <row r="2360" spans="9:9" x14ac:dyDescent="0.2">
      <c r="I2360" s="138"/>
    </row>
    <row r="2361" spans="9:9" x14ac:dyDescent="0.2">
      <c r="I2361" s="138"/>
    </row>
    <row r="2362" spans="9:9" x14ac:dyDescent="0.2">
      <c r="I2362" s="138"/>
    </row>
    <row r="2363" spans="9:9" x14ac:dyDescent="0.2">
      <c r="I2363" s="138"/>
    </row>
    <row r="2364" spans="9:9" x14ac:dyDescent="0.2">
      <c r="I2364" s="138"/>
    </row>
    <row r="2365" spans="9:9" x14ac:dyDescent="0.2">
      <c r="I2365" s="138"/>
    </row>
    <row r="2366" spans="9:9" x14ac:dyDescent="0.2">
      <c r="I2366" s="138"/>
    </row>
    <row r="2367" spans="9:9" x14ac:dyDescent="0.2">
      <c r="I2367" s="138"/>
    </row>
    <row r="2368" spans="9:9" x14ac:dyDescent="0.2">
      <c r="I2368" s="138"/>
    </row>
    <row r="2369" spans="9:9" x14ac:dyDescent="0.2">
      <c r="I2369" s="138"/>
    </row>
    <row r="2370" spans="9:9" x14ac:dyDescent="0.2">
      <c r="I2370" s="138"/>
    </row>
    <row r="2371" spans="9:9" x14ac:dyDescent="0.2">
      <c r="I2371" s="138"/>
    </row>
    <row r="2372" spans="9:9" x14ac:dyDescent="0.2">
      <c r="I2372" s="138"/>
    </row>
    <row r="2373" spans="9:9" x14ac:dyDescent="0.2">
      <c r="I2373" s="138"/>
    </row>
    <row r="2374" spans="9:9" x14ac:dyDescent="0.2">
      <c r="I2374" s="138"/>
    </row>
    <row r="2375" spans="9:9" x14ac:dyDescent="0.2">
      <c r="I2375" s="138"/>
    </row>
    <row r="2376" spans="9:9" x14ac:dyDescent="0.2">
      <c r="I2376" s="138"/>
    </row>
    <row r="2377" spans="9:9" x14ac:dyDescent="0.2">
      <c r="I2377" s="138"/>
    </row>
    <row r="2378" spans="9:9" x14ac:dyDescent="0.2">
      <c r="I2378" s="138"/>
    </row>
    <row r="2379" spans="9:9" x14ac:dyDescent="0.2">
      <c r="I2379" s="138"/>
    </row>
    <row r="2380" spans="9:9" x14ac:dyDescent="0.2">
      <c r="I2380" s="138"/>
    </row>
    <row r="2381" spans="9:9" x14ac:dyDescent="0.2">
      <c r="I2381" s="138"/>
    </row>
    <row r="2382" spans="9:9" x14ac:dyDescent="0.2">
      <c r="I2382" s="138"/>
    </row>
    <row r="2383" spans="9:9" x14ac:dyDescent="0.2">
      <c r="I2383" s="138"/>
    </row>
    <row r="2384" spans="9:9" x14ac:dyDescent="0.2">
      <c r="I2384" s="138"/>
    </row>
    <row r="2385" spans="9:9" x14ac:dyDescent="0.2">
      <c r="I2385" s="138"/>
    </row>
    <row r="2386" spans="9:9" x14ac:dyDescent="0.2">
      <c r="I2386" s="138"/>
    </row>
    <row r="2387" spans="9:9" x14ac:dyDescent="0.2">
      <c r="I2387" s="138"/>
    </row>
    <row r="2388" spans="9:9" x14ac:dyDescent="0.2">
      <c r="I2388" s="138"/>
    </row>
    <row r="2389" spans="9:9" x14ac:dyDescent="0.2">
      <c r="I2389" s="138"/>
    </row>
    <row r="2390" spans="9:9" x14ac:dyDescent="0.2">
      <c r="I2390" s="138"/>
    </row>
    <row r="2391" spans="9:9" x14ac:dyDescent="0.2">
      <c r="I2391" s="138"/>
    </row>
    <row r="2392" spans="9:9" x14ac:dyDescent="0.2">
      <c r="I2392" s="138"/>
    </row>
    <row r="2393" spans="9:9" x14ac:dyDescent="0.2">
      <c r="I2393" s="138"/>
    </row>
    <row r="2394" spans="9:9" x14ac:dyDescent="0.2">
      <c r="I2394" s="138"/>
    </row>
    <row r="2395" spans="9:9" x14ac:dyDescent="0.2">
      <c r="I2395" s="138"/>
    </row>
    <row r="2396" spans="9:9" x14ac:dyDescent="0.2">
      <c r="I2396" s="138"/>
    </row>
    <row r="2397" spans="9:9" x14ac:dyDescent="0.2">
      <c r="I2397" s="138"/>
    </row>
    <row r="2398" spans="9:9" x14ac:dyDescent="0.2">
      <c r="I2398" s="138"/>
    </row>
    <row r="2399" spans="9:9" x14ac:dyDescent="0.2">
      <c r="I2399" s="138"/>
    </row>
    <row r="2400" spans="9:9" x14ac:dyDescent="0.2">
      <c r="I2400" s="138"/>
    </row>
    <row r="2401" spans="9:9" x14ac:dyDescent="0.2">
      <c r="I2401" s="138"/>
    </row>
    <row r="2402" spans="9:9" x14ac:dyDescent="0.2">
      <c r="I2402" s="138"/>
    </row>
    <row r="2403" spans="9:9" x14ac:dyDescent="0.2">
      <c r="I2403" s="138"/>
    </row>
    <row r="2404" spans="9:9" x14ac:dyDescent="0.2">
      <c r="I2404" s="138"/>
    </row>
    <row r="2405" spans="9:9" x14ac:dyDescent="0.2">
      <c r="I2405" s="138"/>
    </row>
    <row r="2406" spans="9:9" x14ac:dyDescent="0.2">
      <c r="I2406" s="138"/>
    </row>
    <row r="2407" spans="9:9" x14ac:dyDescent="0.2">
      <c r="I2407" s="138"/>
    </row>
    <row r="2408" spans="9:9" x14ac:dyDescent="0.2">
      <c r="I2408" s="138"/>
    </row>
    <row r="2409" spans="9:9" x14ac:dyDescent="0.2">
      <c r="I2409" s="138"/>
    </row>
    <row r="2410" spans="9:9" x14ac:dyDescent="0.2">
      <c r="I2410" s="138"/>
    </row>
    <row r="2411" spans="9:9" x14ac:dyDescent="0.2">
      <c r="I2411" s="138"/>
    </row>
    <row r="2412" spans="9:9" x14ac:dyDescent="0.2">
      <c r="I2412" s="138"/>
    </row>
    <row r="2413" spans="9:9" x14ac:dyDescent="0.2">
      <c r="I2413" s="138"/>
    </row>
    <row r="2414" spans="9:9" x14ac:dyDescent="0.2">
      <c r="I2414" s="138"/>
    </row>
    <row r="2415" spans="9:9" x14ac:dyDescent="0.2">
      <c r="I2415" s="138"/>
    </row>
    <row r="2416" spans="9:9" x14ac:dyDescent="0.2">
      <c r="I2416" s="138"/>
    </row>
    <row r="2417" spans="9:9" x14ac:dyDescent="0.2">
      <c r="I2417" s="138"/>
    </row>
    <row r="2418" spans="9:9" x14ac:dyDescent="0.2">
      <c r="I2418" s="138"/>
    </row>
    <row r="2419" spans="9:9" x14ac:dyDescent="0.2">
      <c r="I2419" s="138"/>
    </row>
    <row r="2420" spans="9:9" x14ac:dyDescent="0.2">
      <c r="I2420" s="138"/>
    </row>
    <row r="2421" spans="9:9" x14ac:dyDescent="0.2">
      <c r="I2421" s="138"/>
    </row>
    <row r="2422" spans="9:9" x14ac:dyDescent="0.2">
      <c r="I2422" s="138"/>
    </row>
    <row r="2423" spans="9:9" x14ac:dyDescent="0.2">
      <c r="I2423" s="138"/>
    </row>
    <row r="2424" spans="9:9" x14ac:dyDescent="0.2">
      <c r="I2424" s="138"/>
    </row>
    <row r="2425" spans="9:9" x14ac:dyDescent="0.2">
      <c r="I2425" s="138"/>
    </row>
    <row r="2426" spans="9:9" x14ac:dyDescent="0.2">
      <c r="I2426" s="138"/>
    </row>
    <row r="2427" spans="9:9" x14ac:dyDescent="0.2">
      <c r="I2427" s="138"/>
    </row>
    <row r="2428" spans="9:9" x14ac:dyDescent="0.2">
      <c r="I2428" s="138"/>
    </row>
    <row r="2429" spans="9:9" x14ac:dyDescent="0.2">
      <c r="I2429" s="138"/>
    </row>
    <row r="2430" spans="9:9" x14ac:dyDescent="0.2">
      <c r="I2430" s="138"/>
    </row>
    <row r="2431" spans="9:9" x14ac:dyDescent="0.2">
      <c r="I2431" s="138"/>
    </row>
    <row r="2432" spans="9:9" x14ac:dyDescent="0.2">
      <c r="I2432" s="138"/>
    </row>
    <row r="2433" spans="9:9" x14ac:dyDescent="0.2">
      <c r="I2433" s="138"/>
    </row>
    <row r="2434" spans="9:9" x14ac:dyDescent="0.2">
      <c r="I2434" s="138"/>
    </row>
    <row r="2435" spans="9:9" x14ac:dyDescent="0.2">
      <c r="I2435" s="138"/>
    </row>
    <row r="2436" spans="9:9" x14ac:dyDescent="0.2">
      <c r="I2436" s="138"/>
    </row>
    <row r="2437" spans="9:9" x14ac:dyDescent="0.2">
      <c r="I2437" s="138"/>
    </row>
    <row r="2438" spans="9:9" x14ac:dyDescent="0.2">
      <c r="I2438" s="138"/>
    </row>
    <row r="2439" spans="9:9" x14ac:dyDescent="0.2">
      <c r="I2439" s="138"/>
    </row>
    <row r="2440" spans="9:9" x14ac:dyDescent="0.2">
      <c r="I2440" s="138"/>
    </row>
    <row r="2441" spans="9:9" x14ac:dyDescent="0.2">
      <c r="I2441" s="138"/>
    </row>
    <row r="2442" spans="9:9" x14ac:dyDescent="0.2">
      <c r="I2442" s="138"/>
    </row>
    <row r="2443" spans="9:9" x14ac:dyDescent="0.2">
      <c r="I2443" s="138"/>
    </row>
    <row r="2444" spans="9:9" x14ac:dyDescent="0.2">
      <c r="I2444" s="138"/>
    </row>
    <row r="2445" spans="9:9" x14ac:dyDescent="0.2">
      <c r="I2445" s="138"/>
    </row>
    <row r="2446" spans="9:9" x14ac:dyDescent="0.2">
      <c r="I2446" s="138"/>
    </row>
    <row r="2447" spans="9:9" x14ac:dyDescent="0.2">
      <c r="I2447" s="138"/>
    </row>
    <row r="2448" spans="9:9" x14ac:dyDescent="0.2">
      <c r="I2448" s="138"/>
    </row>
    <row r="2449" spans="9:9" x14ac:dyDescent="0.2">
      <c r="I2449" s="138"/>
    </row>
    <row r="2450" spans="9:9" x14ac:dyDescent="0.2">
      <c r="I2450" s="138"/>
    </row>
    <row r="2451" spans="9:9" x14ac:dyDescent="0.2">
      <c r="I2451" s="138"/>
    </row>
    <row r="2452" spans="9:9" x14ac:dyDescent="0.2">
      <c r="I2452" s="138"/>
    </row>
    <row r="2453" spans="9:9" x14ac:dyDescent="0.2">
      <c r="I2453" s="138"/>
    </row>
    <row r="2454" spans="9:9" x14ac:dyDescent="0.2">
      <c r="I2454" s="138"/>
    </row>
    <row r="2455" spans="9:9" x14ac:dyDescent="0.2">
      <c r="I2455" s="138"/>
    </row>
    <row r="2456" spans="9:9" x14ac:dyDescent="0.2">
      <c r="I2456" s="138"/>
    </row>
    <row r="2457" spans="9:9" x14ac:dyDescent="0.2">
      <c r="I2457" s="138"/>
    </row>
    <row r="2458" spans="9:9" x14ac:dyDescent="0.2">
      <c r="I2458" s="138"/>
    </row>
    <row r="2459" spans="9:9" x14ac:dyDescent="0.2">
      <c r="I2459" s="138"/>
    </row>
    <row r="2460" spans="9:9" x14ac:dyDescent="0.2">
      <c r="I2460" s="138"/>
    </row>
    <row r="2461" spans="9:9" x14ac:dyDescent="0.2">
      <c r="I2461" s="138"/>
    </row>
    <row r="2462" spans="9:9" x14ac:dyDescent="0.2">
      <c r="I2462" s="138"/>
    </row>
    <row r="2463" spans="9:9" x14ac:dyDescent="0.2">
      <c r="I2463" s="138"/>
    </row>
    <row r="2464" spans="9:9" x14ac:dyDescent="0.2">
      <c r="I2464" s="138"/>
    </row>
    <row r="2465" spans="9:9" x14ac:dyDescent="0.2">
      <c r="I2465" s="138"/>
    </row>
    <row r="2466" spans="9:9" x14ac:dyDescent="0.2">
      <c r="I2466" s="138"/>
    </row>
    <row r="2467" spans="9:9" x14ac:dyDescent="0.2">
      <c r="I2467" s="138"/>
    </row>
    <row r="2468" spans="9:9" x14ac:dyDescent="0.2">
      <c r="I2468" s="138"/>
    </row>
    <row r="2469" spans="9:9" x14ac:dyDescent="0.2">
      <c r="I2469" s="138"/>
    </row>
    <row r="2470" spans="9:9" x14ac:dyDescent="0.2">
      <c r="I2470" s="138"/>
    </row>
    <row r="2471" spans="9:9" x14ac:dyDescent="0.2">
      <c r="I2471" s="138"/>
    </row>
    <row r="2472" spans="9:9" x14ac:dyDescent="0.2">
      <c r="I2472" s="138"/>
    </row>
    <row r="2473" spans="9:9" x14ac:dyDescent="0.2">
      <c r="I2473" s="138"/>
    </row>
    <row r="2474" spans="9:9" x14ac:dyDescent="0.2">
      <c r="I2474" s="138"/>
    </row>
    <row r="2475" spans="9:9" x14ac:dyDescent="0.2">
      <c r="I2475" s="138"/>
    </row>
    <row r="2476" spans="9:9" x14ac:dyDescent="0.2">
      <c r="I2476" s="138"/>
    </row>
    <row r="2477" spans="9:9" x14ac:dyDescent="0.2">
      <c r="I2477" s="138"/>
    </row>
    <row r="2478" spans="9:9" x14ac:dyDescent="0.2">
      <c r="I2478" s="138"/>
    </row>
    <row r="2479" spans="9:9" x14ac:dyDescent="0.2">
      <c r="I2479" s="138"/>
    </row>
    <row r="2480" spans="9:9" x14ac:dyDescent="0.2">
      <c r="I2480" s="138"/>
    </row>
    <row r="2481" spans="9:9" x14ac:dyDescent="0.2">
      <c r="I2481" s="138"/>
    </row>
    <row r="2482" spans="9:9" x14ac:dyDescent="0.2">
      <c r="I2482" s="138"/>
    </row>
    <row r="2483" spans="9:9" x14ac:dyDescent="0.2">
      <c r="I2483" s="138"/>
    </row>
    <row r="2484" spans="9:9" x14ac:dyDescent="0.2">
      <c r="I2484" s="138"/>
    </row>
    <row r="2485" spans="9:9" x14ac:dyDescent="0.2">
      <c r="I2485" s="138"/>
    </row>
    <row r="2486" spans="9:9" x14ac:dyDescent="0.2">
      <c r="I2486" s="138"/>
    </row>
    <row r="2487" spans="9:9" x14ac:dyDescent="0.2">
      <c r="I2487" s="138"/>
    </row>
    <row r="2488" spans="9:9" x14ac:dyDescent="0.2">
      <c r="I2488" s="138"/>
    </row>
    <row r="2489" spans="9:9" x14ac:dyDescent="0.2">
      <c r="I2489" s="138"/>
    </row>
    <row r="2490" spans="9:9" x14ac:dyDescent="0.2">
      <c r="I2490" s="138"/>
    </row>
    <row r="2491" spans="9:9" x14ac:dyDescent="0.2">
      <c r="I2491" s="138"/>
    </row>
    <row r="2492" spans="9:9" x14ac:dyDescent="0.2">
      <c r="I2492" s="138"/>
    </row>
    <row r="2493" spans="9:9" x14ac:dyDescent="0.2">
      <c r="I2493" s="138"/>
    </row>
    <row r="2494" spans="9:9" x14ac:dyDescent="0.2">
      <c r="I2494" s="138"/>
    </row>
    <row r="2495" spans="9:9" x14ac:dyDescent="0.2">
      <c r="I2495" s="138"/>
    </row>
    <row r="2496" spans="9:9" x14ac:dyDescent="0.2">
      <c r="I2496" s="138"/>
    </row>
    <row r="2497" spans="9:9" x14ac:dyDescent="0.2">
      <c r="I2497" s="138"/>
    </row>
    <row r="2498" spans="9:9" x14ac:dyDescent="0.2">
      <c r="I2498" s="138"/>
    </row>
    <row r="2499" spans="9:9" x14ac:dyDescent="0.2">
      <c r="I2499" s="138"/>
    </row>
    <row r="2500" spans="9:9" x14ac:dyDescent="0.2">
      <c r="I2500" s="138"/>
    </row>
    <row r="2501" spans="9:9" x14ac:dyDescent="0.2">
      <c r="I2501" s="138"/>
    </row>
    <row r="2502" spans="9:9" x14ac:dyDescent="0.2">
      <c r="I2502" s="138"/>
    </row>
    <row r="2503" spans="9:9" x14ac:dyDescent="0.2">
      <c r="I2503" s="138"/>
    </row>
    <row r="2504" spans="9:9" x14ac:dyDescent="0.2">
      <c r="I2504" s="138"/>
    </row>
    <row r="2505" spans="9:9" x14ac:dyDescent="0.2">
      <c r="I2505" s="138"/>
    </row>
    <row r="2506" spans="9:9" x14ac:dyDescent="0.2">
      <c r="I2506" s="138"/>
    </row>
    <row r="2507" spans="9:9" x14ac:dyDescent="0.2">
      <c r="I2507" s="138"/>
    </row>
    <row r="2508" spans="9:9" x14ac:dyDescent="0.2">
      <c r="I2508" s="138"/>
    </row>
    <row r="2509" spans="9:9" x14ac:dyDescent="0.2">
      <c r="I2509" s="138"/>
    </row>
    <row r="2510" spans="9:9" x14ac:dyDescent="0.2">
      <c r="I2510" s="138"/>
    </row>
    <row r="2511" spans="9:9" x14ac:dyDescent="0.2">
      <c r="I2511" s="138"/>
    </row>
    <row r="2512" spans="9:9" x14ac:dyDescent="0.2">
      <c r="I2512" s="138"/>
    </row>
    <row r="2513" spans="9:9" x14ac:dyDescent="0.2">
      <c r="I2513" s="138"/>
    </row>
    <row r="2514" spans="9:9" x14ac:dyDescent="0.2">
      <c r="I2514" s="138"/>
    </row>
    <row r="2515" spans="9:9" x14ac:dyDescent="0.2">
      <c r="I2515" s="138"/>
    </row>
    <row r="2516" spans="9:9" x14ac:dyDescent="0.2">
      <c r="I2516" s="138"/>
    </row>
    <row r="2517" spans="9:9" x14ac:dyDescent="0.2">
      <c r="I2517" s="138"/>
    </row>
    <row r="2518" spans="9:9" x14ac:dyDescent="0.2">
      <c r="I2518" s="138"/>
    </row>
    <row r="2519" spans="9:9" x14ac:dyDescent="0.2">
      <c r="I2519" s="138"/>
    </row>
    <row r="2520" spans="9:9" x14ac:dyDescent="0.2">
      <c r="I2520" s="138"/>
    </row>
    <row r="2521" spans="9:9" x14ac:dyDescent="0.2">
      <c r="I2521" s="138"/>
    </row>
    <row r="2522" spans="9:9" x14ac:dyDescent="0.2">
      <c r="I2522" s="138"/>
    </row>
    <row r="2523" spans="9:9" x14ac:dyDescent="0.2">
      <c r="I2523" s="138"/>
    </row>
    <row r="2524" spans="9:9" x14ac:dyDescent="0.2">
      <c r="I2524" s="138"/>
    </row>
    <row r="2525" spans="9:9" x14ac:dyDescent="0.2">
      <c r="I2525" s="138"/>
    </row>
    <row r="2526" spans="9:9" x14ac:dyDescent="0.2">
      <c r="I2526" s="138"/>
    </row>
    <row r="2527" spans="9:9" x14ac:dyDescent="0.2">
      <c r="I2527" s="138"/>
    </row>
    <row r="2528" spans="9:9" x14ac:dyDescent="0.2">
      <c r="I2528" s="138"/>
    </row>
    <row r="2529" spans="9:9" x14ac:dyDescent="0.2">
      <c r="I2529" s="138"/>
    </row>
    <row r="2530" spans="9:9" x14ac:dyDescent="0.2">
      <c r="I2530" s="138"/>
    </row>
    <row r="2531" spans="9:9" x14ac:dyDescent="0.2">
      <c r="I2531" s="138"/>
    </row>
    <row r="2532" spans="9:9" x14ac:dyDescent="0.2">
      <c r="I2532" s="138"/>
    </row>
    <row r="2533" spans="9:9" x14ac:dyDescent="0.2">
      <c r="I2533" s="138"/>
    </row>
    <row r="2534" spans="9:9" x14ac:dyDescent="0.2">
      <c r="I2534" s="138"/>
    </row>
    <row r="2535" spans="9:9" x14ac:dyDescent="0.2">
      <c r="I2535" s="138"/>
    </row>
    <row r="2536" spans="9:9" x14ac:dyDescent="0.2">
      <c r="I2536" s="138"/>
    </row>
    <row r="2537" spans="9:9" x14ac:dyDescent="0.2">
      <c r="I2537" s="138"/>
    </row>
    <row r="2538" spans="9:9" x14ac:dyDescent="0.2">
      <c r="I2538" s="138"/>
    </row>
    <row r="2539" spans="9:9" x14ac:dyDescent="0.2">
      <c r="I2539" s="138"/>
    </row>
    <row r="2540" spans="9:9" x14ac:dyDescent="0.2">
      <c r="I2540" s="138"/>
    </row>
    <row r="2541" spans="9:9" x14ac:dyDescent="0.2">
      <c r="I2541" s="138"/>
    </row>
    <row r="2542" spans="9:9" x14ac:dyDescent="0.2">
      <c r="I2542" s="138"/>
    </row>
    <row r="2543" spans="9:9" x14ac:dyDescent="0.2">
      <c r="I2543" s="138"/>
    </row>
    <row r="2544" spans="9:9" x14ac:dyDescent="0.2">
      <c r="I2544" s="138"/>
    </row>
    <row r="2545" spans="9:9" x14ac:dyDescent="0.2">
      <c r="I2545" s="138"/>
    </row>
    <row r="2546" spans="9:9" x14ac:dyDescent="0.2">
      <c r="I2546" s="138"/>
    </row>
    <row r="2547" spans="9:9" x14ac:dyDescent="0.2">
      <c r="I2547" s="138"/>
    </row>
    <row r="2548" spans="9:9" x14ac:dyDescent="0.2">
      <c r="I2548" s="138"/>
    </row>
    <row r="2549" spans="9:9" x14ac:dyDescent="0.2">
      <c r="I2549" s="138"/>
    </row>
    <row r="2550" spans="9:9" x14ac:dyDescent="0.2">
      <c r="I2550" s="138"/>
    </row>
    <row r="2551" spans="9:9" x14ac:dyDescent="0.2">
      <c r="I2551" s="138"/>
    </row>
    <row r="2552" spans="9:9" x14ac:dyDescent="0.2">
      <c r="I2552" s="138"/>
    </row>
    <row r="2553" spans="9:9" x14ac:dyDescent="0.2">
      <c r="I2553" s="138"/>
    </row>
    <row r="2554" spans="9:9" x14ac:dyDescent="0.2">
      <c r="I2554" s="138"/>
    </row>
    <row r="2555" spans="9:9" x14ac:dyDescent="0.2">
      <c r="I2555" s="138"/>
    </row>
    <row r="2556" spans="9:9" x14ac:dyDescent="0.2">
      <c r="I2556" s="138"/>
    </row>
    <row r="2557" spans="9:9" x14ac:dyDescent="0.2">
      <c r="I2557" s="138"/>
    </row>
    <row r="2558" spans="9:9" x14ac:dyDescent="0.2">
      <c r="I2558" s="138"/>
    </row>
    <row r="2559" spans="9:9" x14ac:dyDescent="0.2">
      <c r="I2559" s="138"/>
    </row>
    <row r="2560" spans="9:9" x14ac:dyDescent="0.2">
      <c r="I2560" s="138"/>
    </row>
    <row r="2561" spans="9:9" x14ac:dyDescent="0.2">
      <c r="I2561" s="138"/>
    </row>
    <row r="2562" spans="9:9" x14ac:dyDescent="0.2">
      <c r="I2562" s="138"/>
    </row>
    <row r="2563" spans="9:9" x14ac:dyDescent="0.2">
      <c r="I2563" s="138"/>
    </row>
    <row r="2564" spans="9:9" x14ac:dyDescent="0.2">
      <c r="I2564" s="138"/>
    </row>
    <row r="2565" spans="9:9" x14ac:dyDescent="0.2">
      <c r="I2565" s="138"/>
    </row>
    <row r="2566" spans="9:9" x14ac:dyDescent="0.2">
      <c r="I2566" s="138"/>
    </row>
    <row r="2567" spans="9:9" x14ac:dyDescent="0.2">
      <c r="I2567" s="138"/>
    </row>
    <row r="2568" spans="9:9" x14ac:dyDescent="0.2">
      <c r="I2568" s="138"/>
    </row>
    <row r="2569" spans="9:9" x14ac:dyDescent="0.2">
      <c r="I2569" s="138"/>
    </row>
    <row r="2570" spans="9:9" x14ac:dyDescent="0.2">
      <c r="I2570" s="138"/>
    </row>
    <row r="2571" spans="9:9" x14ac:dyDescent="0.2">
      <c r="I2571" s="138"/>
    </row>
    <row r="2572" spans="9:9" x14ac:dyDescent="0.2">
      <c r="I2572" s="138"/>
    </row>
    <row r="2573" spans="9:9" x14ac:dyDescent="0.2">
      <c r="I2573" s="138"/>
    </row>
    <row r="2574" spans="9:9" x14ac:dyDescent="0.2">
      <c r="I2574" s="138"/>
    </row>
    <row r="2575" spans="9:9" x14ac:dyDescent="0.2">
      <c r="I2575" s="138"/>
    </row>
    <row r="2576" spans="9:9" x14ac:dyDescent="0.2">
      <c r="I2576" s="138"/>
    </row>
    <row r="2577" spans="9:9" x14ac:dyDescent="0.2">
      <c r="I2577" s="138"/>
    </row>
    <row r="2578" spans="9:9" x14ac:dyDescent="0.2">
      <c r="I2578" s="138"/>
    </row>
    <row r="2579" spans="9:9" x14ac:dyDescent="0.2">
      <c r="I2579" s="138"/>
    </row>
    <row r="2580" spans="9:9" x14ac:dyDescent="0.2">
      <c r="I2580" s="138"/>
    </row>
    <row r="2581" spans="9:9" x14ac:dyDescent="0.2">
      <c r="I2581" s="138"/>
    </row>
    <row r="2582" spans="9:9" x14ac:dyDescent="0.2">
      <c r="I2582" s="138"/>
    </row>
    <row r="2583" spans="9:9" x14ac:dyDescent="0.2">
      <c r="I2583" s="138"/>
    </row>
    <row r="2584" spans="9:9" x14ac:dyDescent="0.2">
      <c r="I2584" s="138"/>
    </row>
    <row r="2585" spans="9:9" x14ac:dyDescent="0.2">
      <c r="I2585" s="138"/>
    </row>
    <row r="2586" spans="9:9" x14ac:dyDescent="0.2">
      <c r="I2586" s="138"/>
    </row>
    <row r="2587" spans="9:9" x14ac:dyDescent="0.2">
      <c r="I2587" s="138"/>
    </row>
    <row r="2588" spans="9:9" x14ac:dyDescent="0.2">
      <c r="I2588" s="138"/>
    </row>
    <row r="2589" spans="9:9" x14ac:dyDescent="0.2">
      <c r="I2589" s="138"/>
    </row>
    <row r="2590" spans="9:9" x14ac:dyDescent="0.2">
      <c r="I2590" s="138"/>
    </row>
    <row r="2591" spans="9:9" x14ac:dyDescent="0.2">
      <c r="I2591" s="138"/>
    </row>
    <row r="2592" spans="9:9" x14ac:dyDescent="0.2">
      <c r="I2592" s="138"/>
    </row>
    <row r="2593" spans="9:9" x14ac:dyDescent="0.2">
      <c r="I2593" s="138"/>
    </row>
    <row r="2594" spans="9:9" x14ac:dyDescent="0.2">
      <c r="I2594" s="138"/>
    </row>
    <row r="2595" spans="9:9" x14ac:dyDescent="0.2">
      <c r="I2595" s="138"/>
    </row>
    <row r="2596" spans="9:9" x14ac:dyDescent="0.2">
      <c r="I2596" s="138"/>
    </row>
    <row r="2597" spans="9:9" x14ac:dyDescent="0.2">
      <c r="I2597" s="138"/>
    </row>
    <row r="2598" spans="9:9" x14ac:dyDescent="0.2">
      <c r="I2598" s="138"/>
    </row>
    <row r="2599" spans="9:9" x14ac:dyDescent="0.2">
      <c r="I2599" s="138"/>
    </row>
    <row r="2600" spans="9:9" x14ac:dyDescent="0.2">
      <c r="I2600" s="138"/>
    </row>
    <row r="2601" spans="9:9" x14ac:dyDescent="0.2">
      <c r="I2601" s="138"/>
    </row>
    <row r="2602" spans="9:9" x14ac:dyDescent="0.2">
      <c r="I2602" s="138"/>
    </row>
    <row r="2603" spans="9:9" x14ac:dyDescent="0.2">
      <c r="I2603" s="138"/>
    </row>
    <row r="2604" spans="9:9" x14ac:dyDescent="0.2">
      <c r="I2604" s="138"/>
    </row>
    <row r="2605" spans="9:9" x14ac:dyDescent="0.2">
      <c r="I2605" s="138"/>
    </row>
    <row r="2606" spans="9:9" x14ac:dyDescent="0.2">
      <c r="I2606" s="138"/>
    </row>
    <row r="2607" spans="9:9" x14ac:dyDescent="0.2">
      <c r="I2607" s="138"/>
    </row>
    <row r="2608" spans="9:9" x14ac:dyDescent="0.2">
      <c r="I2608" s="138"/>
    </row>
    <row r="2609" spans="9:9" x14ac:dyDescent="0.2">
      <c r="I2609" s="138"/>
    </row>
    <row r="2610" spans="9:9" x14ac:dyDescent="0.2">
      <c r="I2610" s="138"/>
    </row>
    <row r="2611" spans="9:9" x14ac:dyDescent="0.2">
      <c r="I2611" s="138"/>
    </row>
    <row r="2612" spans="9:9" x14ac:dyDescent="0.2">
      <c r="I2612" s="138"/>
    </row>
    <row r="2613" spans="9:9" x14ac:dyDescent="0.2">
      <c r="I2613" s="138"/>
    </row>
    <row r="2614" spans="9:9" x14ac:dyDescent="0.2">
      <c r="I2614" s="138"/>
    </row>
    <row r="2615" spans="9:9" x14ac:dyDescent="0.2">
      <c r="I2615" s="138"/>
    </row>
    <row r="2616" spans="9:9" x14ac:dyDescent="0.2">
      <c r="I2616" s="138"/>
    </row>
    <row r="2617" spans="9:9" x14ac:dyDescent="0.2">
      <c r="I2617" s="138"/>
    </row>
    <row r="2618" spans="9:9" x14ac:dyDescent="0.2">
      <c r="I2618" s="138"/>
    </row>
    <row r="2619" spans="9:9" x14ac:dyDescent="0.2">
      <c r="I2619" s="138"/>
    </row>
    <row r="2620" spans="9:9" x14ac:dyDescent="0.2">
      <c r="I2620" s="138"/>
    </row>
    <row r="2621" spans="9:9" x14ac:dyDescent="0.2">
      <c r="I2621" s="138"/>
    </row>
    <row r="2622" spans="9:9" x14ac:dyDescent="0.2">
      <c r="I2622" s="138"/>
    </row>
    <row r="2623" spans="9:9" x14ac:dyDescent="0.2">
      <c r="I2623" s="138"/>
    </row>
    <row r="2624" spans="9:9" x14ac:dyDescent="0.2">
      <c r="I2624" s="138"/>
    </row>
    <row r="2625" spans="9:9" x14ac:dyDescent="0.2">
      <c r="I2625" s="138"/>
    </row>
    <row r="2626" spans="9:9" x14ac:dyDescent="0.2">
      <c r="I2626" s="138"/>
    </row>
    <row r="2627" spans="9:9" x14ac:dyDescent="0.2">
      <c r="I2627" s="138"/>
    </row>
    <row r="2628" spans="9:9" x14ac:dyDescent="0.2">
      <c r="I2628" s="138"/>
    </row>
    <row r="2629" spans="9:9" x14ac:dyDescent="0.2">
      <c r="I2629" s="138"/>
    </row>
    <row r="2630" spans="9:9" x14ac:dyDescent="0.2">
      <c r="I2630" s="138"/>
    </row>
    <row r="2631" spans="9:9" x14ac:dyDescent="0.2">
      <c r="I2631" s="138"/>
    </row>
    <row r="2632" spans="9:9" x14ac:dyDescent="0.2">
      <c r="I2632" s="138"/>
    </row>
    <row r="2633" spans="9:9" x14ac:dyDescent="0.2">
      <c r="I2633" s="138"/>
    </row>
    <row r="2634" spans="9:9" x14ac:dyDescent="0.2">
      <c r="I2634" s="138"/>
    </row>
    <row r="2635" spans="9:9" x14ac:dyDescent="0.2">
      <c r="I2635" s="138"/>
    </row>
    <row r="2636" spans="9:9" x14ac:dyDescent="0.2">
      <c r="I2636" s="138"/>
    </row>
    <row r="2637" spans="9:9" x14ac:dyDescent="0.2">
      <c r="I2637" s="138"/>
    </row>
    <row r="2638" spans="9:9" x14ac:dyDescent="0.2">
      <c r="I2638" s="138"/>
    </row>
    <row r="2639" spans="9:9" x14ac:dyDescent="0.2">
      <c r="I2639" s="138"/>
    </row>
    <row r="2640" spans="9:9" x14ac:dyDescent="0.2">
      <c r="I2640" s="138"/>
    </row>
    <row r="2641" spans="9:9" x14ac:dyDescent="0.2">
      <c r="I2641" s="138"/>
    </row>
    <row r="2642" spans="9:9" x14ac:dyDescent="0.2">
      <c r="I2642" s="138"/>
    </row>
    <row r="2643" spans="9:9" x14ac:dyDescent="0.2">
      <c r="I2643" s="138"/>
    </row>
    <row r="2644" spans="9:9" x14ac:dyDescent="0.2">
      <c r="I2644" s="138"/>
    </row>
    <row r="2645" spans="9:9" x14ac:dyDescent="0.2">
      <c r="I2645" s="138"/>
    </row>
    <row r="2646" spans="9:9" x14ac:dyDescent="0.2">
      <c r="I2646" s="138"/>
    </row>
    <row r="2647" spans="9:9" x14ac:dyDescent="0.2">
      <c r="I2647" s="138"/>
    </row>
    <row r="2648" spans="9:9" x14ac:dyDescent="0.2">
      <c r="I2648" s="138"/>
    </row>
    <row r="2649" spans="9:9" x14ac:dyDescent="0.2">
      <c r="I2649" s="138"/>
    </row>
    <row r="2650" spans="9:9" x14ac:dyDescent="0.2">
      <c r="I2650" s="138"/>
    </row>
    <row r="2651" spans="9:9" x14ac:dyDescent="0.2">
      <c r="I2651" s="138"/>
    </row>
    <row r="2652" spans="9:9" x14ac:dyDescent="0.2">
      <c r="I2652" s="138"/>
    </row>
    <row r="2653" spans="9:9" x14ac:dyDescent="0.2">
      <c r="I2653" s="138"/>
    </row>
    <row r="2654" spans="9:9" x14ac:dyDescent="0.2">
      <c r="I2654" s="138"/>
    </row>
    <row r="2655" spans="9:9" x14ac:dyDescent="0.2">
      <c r="I2655" s="138"/>
    </row>
    <row r="2656" spans="9:9" x14ac:dyDescent="0.2">
      <c r="I2656" s="138"/>
    </row>
    <row r="2657" spans="9:9" x14ac:dyDescent="0.2">
      <c r="I2657" s="138"/>
    </row>
    <row r="2658" spans="9:9" x14ac:dyDescent="0.2">
      <c r="I2658" s="138"/>
    </row>
    <row r="2659" spans="9:9" x14ac:dyDescent="0.2">
      <c r="I2659" s="138"/>
    </row>
    <row r="2660" spans="9:9" x14ac:dyDescent="0.2">
      <c r="I2660" s="138"/>
    </row>
    <row r="2661" spans="9:9" x14ac:dyDescent="0.2">
      <c r="I2661" s="138"/>
    </row>
    <row r="2662" spans="9:9" x14ac:dyDescent="0.2">
      <c r="I2662" s="138"/>
    </row>
    <row r="2663" spans="9:9" x14ac:dyDescent="0.2">
      <c r="I2663" s="138"/>
    </row>
    <row r="2664" spans="9:9" x14ac:dyDescent="0.2">
      <c r="I2664" s="138"/>
    </row>
    <row r="2665" spans="9:9" x14ac:dyDescent="0.2">
      <c r="I2665" s="138"/>
    </row>
    <row r="2666" spans="9:9" x14ac:dyDescent="0.2">
      <c r="I2666" s="138"/>
    </row>
    <row r="2667" spans="9:9" x14ac:dyDescent="0.2">
      <c r="I2667" s="138"/>
    </row>
    <row r="2668" spans="9:9" x14ac:dyDescent="0.2">
      <c r="I2668" s="138"/>
    </row>
    <row r="2669" spans="9:9" x14ac:dyDescent="0.2">
      <c r="I2669" s="138"/>
    </row>
    <row r="2670" spans="9:9" x14ac:dyDescent="0.2">
      <c r="I2670" s="138"/>
    </row>
    <row r="2671" spans="9:9" x14ac:dyDescent="0.2">
      <c r="I2671" s="138"/>
    </row>
    <row r="2672" spans="9:9" x14ac:dyDescent="0.2">
      <c r="I2672" s="138"/>
    </row>
    <row r="2673" spans="9:9" x14ac:dyDescent="0.2">
      <c r="I2673" s="138"/>
    </row>
    <row r="2674" spans="9:9" x14ac:dyDescent="0.2">
      <c r="I2674" s="138"/>
    </row>
    <row r="2675" spans="9:9" x14ac:dyDescent="0.2">
      <c r="I2675" s="138"/>
    </row>
    <row r="2676" spans="9:9" x14ac:dyDescent="0.2">
      <c r="I2676" s="138"/>
    </row>
    <row r="2677" spans="9:9" x14ac:dyDescent="0.2">
      <c r="I2677" s="138"/>
    </row>
    <row r="2678" spans="9:9" x14ac:dyDescent="0.2">
      <c r="I2678" s="138"/>
    </row>
    <row r="2679" spans="9:9" x14ac:dyDescent="0.2">
      <c r="I2679" s="138"/>
    </row>
    <row r="2680" spans="9:9" x14ac:dyDescent="0.2">
      <c r="I2680" s="138"/>
    </row>
    <row r="2681" spans="9:9" x14ac:dyDescent="0.2">
      <c r="I2681" s="138"/>
    </row>
    <row r="2682" spans="9:9" x14ac:dyDescent="0.2">
      <c r="I2682" s="138"/>
    </row>
    <row r="2683" spans="9:9" x14ac:dyDescent="0.2">
      <c r="I2683" s="138"/>
    </row>
    <row r="2684" spans="9:9" x14ac:dyDescent="0.2">
      <c r="I2684" s="138"/>
    </row>
    <row r="2685" spans="9:9" x14ac:dyDescent="0.2">
      <c r="I2685" s="138"/>
    </row>
    <row r="2686" spans="9:9" x14ac:dyDescent="0.2">
      <c r="I2686" s="138"/>
    </row>
    <row r="2687" spans="9:9" x14ac:dyDescent="0.2">
      <c r="I2687" s="138"/>
    </row>
    <row r="2688" spans="9:9" x14ac:dyDescent="0.2">
      <c r="I2688" s="138"/>
    </row>
    <row r="2689" spans="9:9" x14ac:dyDescent="0.2">
      <c r="I2689" s="138"/>
    </row>
    <row r="2690" spans="9:9" x14ac:dyDescent="0.2">
      <c r="I2690" s="138"/>
    </row>
    <row r="2691" spans="9:9" x14ac:dyDescent="0.2">
      <c r="I2691" s="138"/>
    </row>
    <row r="2692" spans="9:9" x14ac:dyDescent="0.2">
      <c r="I2692" s="138"/>
    </row>
    <row r="2693" spans="9:9" x14ac:dyDescent="0.2">
      <c r="I2693" s="138"/>
    </row>
    <row r="2694" spans="9:9" x14ac:dyDescent="0.2">
      <c r="I2694" s="138"/>
    </row>
    <row r="2695" spans="9:9" x14ac:dyDescent="0.2">
      <c r="I2695" s="138"/>
    </row>
    <row r="2696" spans="9:9" x14ac:dyDescent="0.2">
      <c r="I2696" s="138"/>
    </row>
    <row r="2697" spans="9:9" x14ac:dyDescent="0.2">
      <c r="I2697" s="138"/>
    </row>
    <row r="2698" spans="9:9" x14ac:dyDescent="0.2">
      <c r="I2698" s="138"/>
    </row>
    <row r="2699" spans="9:9" x14ac:dyDescent="0.2">
      <c r="I2699" s="138"/>
    </row>
    <row r="2700" spans="9:9" x14ac:dyDescent="0.2">
      <c r="I2700" s="138"/>
    </row>
    <row r="2701" spans="9:9" x14ac:dyDescent="0.2">
      <c r="I2701" s="138"/>
    </row>
    <row r="2702" spans="9:9" x14ac:dyDescent="0.2">
      <c r="I2702" s="138"/>
    </row>
    <row r="2703" spans="9:9" x14ac:dyDescent="0.2">
      <c r="I2703" s="138"/>
    </row>
    <row r="2704" spans="9:9" x14ac:dyDescent="0.2">
      <c r="I2704" s="138"/>
    </row>
    <row r="2705" spans="9:9" x14ac:dyDescent="0.2">
      <c r="I2705" s="138"/>
    </row>
    <row r="2706" spans="9:9" x14ac:dyDescent="0.2">
      <c r="I2706" s="138"/>
    </row>
    <row r="2707" spans="9:9" x14ac:dyDescent="0.2">
      <c r="I2707" s="138"/>
    </row>
    <row r="2708" spans="9:9" x14ac:dyDescent="0.2">
      <c r="I2708" s="138"/>
    </row>
    <row r="2709" spans="9:9" x14ac:dyDescent="0.2">
      <c r="I2709" s="138"/>
    </row>
    <row r="2710" spans="9:9" x14ac:dyDescent="0.2">
      <c r="I2710" s="138"/>
    </row>
    <row r="2711" spans="9:9" x14ac:dyDescent="0.2">
      <c r="I2711" s="138"/>
    </row>
    <row r="2712" spans="9:9" x14ac:dyDescent="0.2">
      <c r="I2712" s="138"/>
    </row>
    <row r="2713" spans="9:9" x14ac:dyDescent="0.2">
      <c r="I2713" s="138"/>
    </row>
    <row r="2714" spans="9:9" x14ac:dyDescent="0.2">
      <c r="I2714" s="138"/>
    </row>
    <row r="2715" spans="9:9" x14ac:dyDescent="0.2">
      <c r="I2715" s="138"/>
    </row>
    <row r="2716" spans="9:9" x14ac:dyDescent="0.2">
      <c r="I2716" s="138"/>
    </row>
    <row r="2717" spans="9:9" x14ac:dyDescent="0.2">
      <c r="I2717" s="138"/>
    </row>
    <row r="2718" spans="9:9" x14ac:dyDescent="0.2">
      <c r="I2718" s="138"/>
    </row>
    <row r="2719" spans="9:9" x14ac:dyDescent="0.2">
      <c r="I2719" s="138"/>
    </row>
    <row r="2720" spans="9:9" x14ac:dyDescent="0.2">
      <c r="I2720" s="138"/>
    </row>
    <row r="2721" spans="9:9" x14ac:dyDescent="0.2">
      <c r="I2721" s="138"/>
    </row>
    <row r="2722" spans="9:9" x14ac:dyDescent="0.2">
      <c r="I2722" s="138"/>
    </row>
    <row r="2723" spans="9:9" x14ac:dyDescent="0.2">
      <c r="I2723" s="138"/>
    </row>
    <row r="2724" spans="9:9" x14ac:dyDescent="0.2">
      <c r="I2724" s="138"/>
    </row>
    <row r="2725" spans="9:9" x14ac:dyDescent="0.2">
      <c r="I2725" s="138"/>
    </row>
    <row r="2726" spans="9:9" x14ac:dyDescent="0.2">
      <c r="I2726" s="138"/>
    </row>
    <row r="2727" spans="9:9" x14ac:dyDescent="0.2">
      <c r="I2727" s="138"/>
    </row>
    <row r="2728" spans="9:9" x14ac:dyDescent="0.2">
      <c r="I2728" s="138"/>
    </row>
    <row r="2729" spans="9:9" x14ac:dyDescent="0.2">
      <c r="I2729" s="138"/>
    </row>
    <row r="2730" spans="9:9" x14ac:dyDescent="0.2">
      <c r="I2730" s="138"/>
    </row>
    <row r="2731" spans="9:9" x14ac:dyDescent="0.2">
      <c r="I2731" s="138"/>
    </row>
    <row r="2732" spans="9:9" x14ac:dyDescent="0.2">
      <c r="I2732" s="138"/>
    </row>
    <row r="2733" spans="9:9" x14ac:dyDescent="0.2">
      <c r="I2733" s="138"/>
    </row>
    <row r="2734" spans="9:9" x14ac:dyDescent="0.2">
      <c r="I2734" s="138"/>
    </row>
    <row r="2735" spans="9:9" x14ac:dyDescent="0.2">
      <c r="I2735" s="138"/>
    </row>
    <row r="2736" spans="9:9" x14ac:dyDescent="0.2">
      <c r="I2736" s="138"/>
    </row>
    <row r="2737" spans="9:9" x14ac:dyDescent="0.2">
      <c r="I2737" s="138"/>
    </row>
    <row r="2738" spans="9:9" x14ac:dyDescent="0.2">
      <c r="I2738" s="138"/>
    </row>
    <row r="2739" spans="9:9" x14ac:dyDescent="0.2">
      <c r="I2739" s="138"/>
    </row>
    <row r="2740" spans="9:9" x14ac:dyDescent="0.2">
      <c r="I2740" s="138"/>
    </row>
    <row r="2741" spans="9:9" x14ac:dyDescent="0.2">
      <c r="I2741" s="138"/>
    </row>
    <row r="2742" spans="9:9" x14ac:dyDescent="0.2">
      <c r="I2742" s="138"/>
    </row>
    <row r="2743" spans="9:9" x14ac:dyDescent="0.2">
      <c r="I2743" s="138"/>
    </row>
    <row r="2744" spans="9:9" x14ac:dyDescent="0.2">
      <c r="I2744" s="138"/>
    </row>
    <row r="2745" spans="9:9" x14ac:dyDescent="0.2">
      <c r="I2745" s="138"/>
    </row>
    <row r="2746" spans="9:9" x14ac:dyDescent="0.2">
      <c r="I2746" s="138"/>
    </row>
    <row r="2747" spans="9:9" x14ac:dyDescent="0.2">
      <c r="I2747" s="138"/>
    </row>
    <row r="2748" spans="9:9" x14ac:dyDescent="0.2">
      <c r="I2748" s="138"/>
    </row>
    <row r="2749" spans="9:9" x14ac:dyDescent="0.2">
      <c r="I2749" s="138"/>
    </row>
    <row r="2750" spans="9:9" x14ac:dyDescent="0.2">
      <c r="I2750" s="138"/>
    </row>
    <row r="2751" spans="9:9" x14ac:dyDescent="0.2">
      <c r="I2751" s="138"/>
    </row>
    <row r="2752" spans="9:9" x14ac:dyDescent="0.2">
      <c r="I2752" s="138"/>
    </row>
    <row r="2753" spans="9:9" x14ac:dyDescent="0.2">
      <c r="I2753" s="138"/>
    </row>
    <row r="2754" spans="9:9" x14ac:dyDescent="0.2">
      <c r="I2754" s="138"/>
    </row>
    <row r="2755" spans="9:9" x14ac:dyDescent="0.2">
      <c r="I2755" s="138"/>
    </row>
    <row r="2756" spans="9:9" x14ac:dyDescent="0.2">
      <c r="I2756" s="138"/>
    </row>
    <row r="2757" spans="9:9" x14ac:dyDescent="0.2">
      <c r="I2757" s="138"/>
    </row>
    <row r="2758" spans="9:9" x14ac:dyDescent="0.2">
      <c r="I2758" s="138"/>
    </row>
    <row r="2759" spans="9:9" x14ac:dyDescent="0.2">
      <c r="I2759" s="138"/>
    </row>
    <row r="2760" spans="9:9" x14ac:dyDescent="0.2">
      <c r="I2760" s="138"/>
    </row>
    <row r="2761" spans="9:9" x14ac:dyDescent="0.2">
      <c r="I2761" s="138"/>
    </row>
    <row r="2762" spans="9:9" x14ac:dyDescent="0.2">
      <c r="I2762" s="138"/>
    </row>
    <row r="2763" spans="9:9" x14ac:dyDescent="0.2">
      <c r="I2763" s="138"/>
    </row>
    <row r="2764" spans="9:9" x14ac:dyDescent="0.2">
      <c r="I2764" s="138"/>
    </row>
    <row r="2765" spans="9:9" x14ac:dyDescent="0.2">
      <c r="I2765" s="138"/>
    </row>
    <row r="2766" spans="9:9" x14ac:dyDescent="0.2">
      <c r="I2766" s="138"/>
    </row>
    <row r="2767" spans="9:9" x14ac:dyDescent="0.2">
      <c r="I2767" s="138"/>
    </row>
    <row r="2768" spans="9:9" x14ac:dyDescent="0.2">
      <c r="I2768" s="138"/>
    </row>
    <row r="2769" spans="9:9" x14ac:dyDescent="0.2">
      <c r="I2769" s="138"/>
    </row>
    <row r="2770" spans="9:9" x14ac:dyDescent="0.2">
      <c r="I2770" s="138"/>
    </row>
    <row r="2771" spans="9:9" x14ac:dyDescent="0.2">
      <c r="I2771" s="138"/>
    </row>
    <row r="2772" spans="9:9" x14ac:dyDescent="0.2">
      <c r="I2772" s="138"/>
    </row>
    <row r="2773" spans="9:9" x14ac:dyDescent="0.2">
      <c r="I2773" s="138"/>
    </row>
    <row r="2774" spans="9:9" x14ac:dyDescent="0.2">
      <c r="I2774" s="138"/>
    </row>
    <row r="2775" spans="9:9" x14ac:dyDescent="0.2">
      <c r="I2775" s="138"/>
    </row>
    <row r="2776" spans="9:9" x14ac:dyDescent="0.2">
      <c r="I2776" s="138"/>
    </row>
    <row r="2777" spans="9:9" x14ac:dyDescent="0.2">
      <c r="I2777" s="138"/>
    </row>
    <row r="2778" spans="9:9" x14ac:dyDescent="0.2">
      <c r="I2778" s="138"/>
    </row>
    <row r="2779" spans="9:9" x14ac:dyDescent="0.2">
      <c r="I2779" s="138"/>
    </row>
    <row r="2780" spans="9:9" x14ac:dyDescent="0.2">
      <c r="I2780" s="138"/>
    </row>
    <row r="2781" spans="9:9" x14ac:dyDescent="0.2">
      <c r="I2781" s="138"/>
    </row>
    <row r="2782" spans="9:9" x14ac:dyDescent="0.2">
      <c r="I2782" s="138"/>
    </row>
    <row r="2783" spans="9:9" x14ac:dyDescent="0.2">
      <c r="I2783" s="138"/>
    </row>
    <row r="2784" spans="9:9" x14ac:dyDescent="0.2">
      <c r="I2784" s="138"/>
    </row>
    <row r="2785" spans="9:9" x14ac:dyDescent="0.2">
      <c r="I2785" s="138"/>
    </row>
    <row r="2786" spans="9:9" x14ac:dyDescent="0.2">
      <c r="I2786" s="138"/>
    </row>
    <row r="2787" spans="9:9" x14ac:dyDescent="0.2">
      <c r="I2787" s="138"/>
    </row>
    <row r="2788" spans="9:9" x14ac:dyDescent="0.2">
      <c r="I2788" s="138"/>
    </row>
    <row r="2789" spans="9:9" x14ac:dyDescent="0.2">
      <c r="I2789" s="138"/>
    </row>
    <row r="2790" spans="9:9" x14ac:dyDescent="0.2">
      <c r="I2790" s="138"/>
    </row>
    <row r="2791" spans="9:9" x14ac:dyDescent="0.2">
      <c r="I2791" s="138"/>
    </row>
    <row r="2792" spans="9:9" x14ac:dyDescent="0.2">
      <c r="I2792" s="138"/>
    </row>
    <row r="2793" spans="9:9" x14ac:dyDescent="0.2">
      <c r="I2793" s="138"/>
    </row>
    <row r="2794" spans="9:9" x14ac:dyDescent="0.2">
      <c r="I2794" s="138"/>
    </row>
    <row r="2795" spans="9:9" x14ac:dyDescent="0.2">
      <c r="I2795" s="138"/>
    </row>
    <row r="2796" spans="9:9" x14ac:dyDescent="0.2">
      <c r="I2796" s="138"/>
    </row>
    <row r="2797" spans="9:9" x14ac:dyDescent="0.2">
      <c r="I2797" s="138"/>
    </row>
    <row r="2798" spans="9:9" x14ac:dyDescent="0.2">
      <c r="I2798" s="138"/>
    </row>
    <row r="2799" spans="9:9" x14ac:dyDescent="0.2">
      <c r="I2799" s="138"/>
    </row>
    <row r="2800" spans="9:9" x14ac:dyDescent="0.2">
      <c r="I2800" s="138"/>
    </row>
    <row r="2801" spans="9:9" x14ac:dyDescent="0.2">
      <c r="I2801" s="138"/>
    </row>
    <row r="2802" spans="9:9" x14ac:dyDescent="0.2">
      <c r="I2802" s="138"/>
    </row>
    <row r="2803" spans="9:9" x14ac:dyDescent="0.2">
      <c r="I2803" s="138"/>
    </row>
    <row r="2804" spans="9:9" x14ac:dyDescent="0.2">
      <c r="I2804" s="138"/>
    </row>
    <row r="2805" spans="9:9" x14ac:dyDescent="0.2">
      <c r="I2805" s="138"/>
    </row>
    <row r="2806" spans="9:9" x14ac:dyDescent="0.2">
      <c r="I2806" s="138"/>
    </row>
    <row r="2807" spans="9:9" x14ac:dyDescent="0.2">
      <c r="I2807" s="138"/>
    </row>
    <row r="2808" spans="9:9" x14ac:dyDescent="0.2">
      <c r="I2808" s="138"/>
    </row>
    <row r="2809" spans="9:9" x14ac:dyDescent="0.2">
      <c r="I2809" s="138"/>
    </row>
    <row r="2810" spans="9:9" x14ac:dyDescent="0.2">
      <c r="I2810" s="138"/>
    </row>
    <row r="2811" spans="9:9" x14ac:dyDescent="0.2">
      <c r="I2811" s="138"/>
    </row>
    <row r="2812" spans="9:9" x14ac:dyDescent="0.2">
      <c r="I2812" s="138"/>
    </row>
    <row r="2813" spans="9:9" x14ac:dyDescent="0.2">
      <c r="I2813" s="138"/>
    </row>
    <row r="2814" spans="9:9" x14ac:dyDescent="0.2">
      <c r="I2814" s="138"/>
    </row>
    <row r="2815" spans="9:9" x14ac:dyDescent="0.2">
      <c r="I2815" s="138"/>
    </row>
    <row r="2816" spans="9:9" x14ac:dyDescent="0.2">
      <c r="I2816" s="138"/>
    </row>
    <row r="2817" spans="9:9" x14ac:dyDescent="0.2">
      <c r="I2817" s="138"/>
    </row>
    <row r="2818" spans="9:9" x14ac:dyDescent="0.2">
      <c r="I2818" s="138"/>
    </row>
    <row r="2819" spans="9:9" x14ac:dyDescent="0.2">
      <c r="I2819" s="138"/>
    </row>
    <row r="2820" spans="9:9" x14ac:dyDescent="0.2">
      <c r="I2820" s="138"/>
    </row>
    <row r="2821" spans="9:9" x14ac:dyDescent="0.2">
      <c r="I2821" s="138"/>
    </row>
    <row r="2822" spans="9:9" x14ac:dyDescent="0.2">
      <c r="I2822" s="138"/>
    </row>
    <row r="2823" spans="9:9" x14ac:dyDescent="0.2">
      <c r="I2823" s="138"/>
    </row>
    <row r="2824" spans="9:9" x14ac:dyDescent="0.2">
      <c r="I2824" s="138"/>
    </row>
    <row r="2825" spans="9:9" x14ac:dyDescent="0.2">
      <c r="I2825" s="138"/>
    </row>
    <row r="2826" spans="9:9" x14ac:dyDescent="0.2">
      <c r="I2826" s="138"/>
    </row>
    <row r="2827" spans="9:9" x14ac:dyDescent="0.2">
      <c r="I2827" s="138"/>
    </row>
    <row r="2828" spans="9:9" x14ac:dyDescent="0.2">
      <c r="I2828" s="138"/>
    </row>
    <row r="2829" spans="9:9" x14ac:dyDescent="0.2">
      <c r="I2829" s="138"/>
    </row>
    <row r="2830" spans="9:9" x14ac:dyDescent="0.2">
      <c r="I2830" s="138"/>
    </row>
    <row r="2831" spans="9:9" x14ac:dyDescent="0.2">
      <c r="I2831" s="138"/>
    </row>
    <row r="2832" spans="9:9" x14ac:dyDescent="0.2">
      <c r="I2832" s="138"/>
    </row>
    <row r="2833" spans="9:9" x14ac:dyDescent="0.2">
      <c r="I2833" s="138"/>
    </row>
    <row r="2834" spans="9:9" x14ac:dyDescent="0.2">
      <c r="I2834" s="138"/>
    </row>
    <row r="2835" spans="9:9" x14ac:dyDescent="0.2">
      <c r="I2835" s="138"/>
    </row>
    <row r="2836" spans="9:9" x14ac:dyDescent="0.2">
      <c r="I2836" s="138"/>
    </row>
    <row r="2837" spans="9:9" x14ac:dyDescent="0.2">
      <c r="I2837" s="138"/>
    </row>
    <row r="2838" spans="9:9" x14ac:dyDescent="0.2">
      <c r="I2838" s="138"/>
    </row>
    <row r="2839" spans="9:9" x14ac:dyDescent="0.2">
      <c r="I2839" s="138"/>
    </row>
    <row r="2840" spans="9:9" x14ac:dyDescent="0.2">
      <c r="I2840" s="138"/>
    </row>
    <row r="2841" spans="9:9" x14ac:dyDescent="0.2">
      <c r="I2841" s="138"/>
    </row>
    <row r="2842" spans="9:9" x14ac:dyDescent="0.2">
      <c r="I2842" s="138"/>
    </row>
    <row r="2843" spans="9:9" x14ac:dyDescent="0.2">
      <c r="I2843" s="138"/>
    </row>
    <row r="2844" spans="9:9" x14ac:dyDescent="0.2">
      <c r="I2844" s="138"/>
    </row>
    <row r="2845" spans="9:9" x14ac:dyDescent="0.2">
      <c r="I2845" s="138"/>
    </row>
    <row r="2846" spans="9:9" x14ac:dyDescent="0.2">
      <c r="I2846" s="138"/>
    </row>
    <row r="2847" spans="9:9" x14ac:dyDescent="0.2">
      <c r="I2847" s="138"/>
    </row>
    <row r="2848" spans="9:9" x14ac:dyDescent="0.2">
      <c r="I2848" s="138"/>
    </row>
    <row r="2849" spans="9:9" x14ac:dyDescent="0.2">
      <c r="I2849" s="138"/>
    </row>
    <row r="2850" spans="9:9" x14ac:dyDescent="0.2">
      <c r="I2850" s="138"/>
    </row>
    <row r="2851" spans="9:9" x14ac:dyDescent="0.2">
      <c r="I2851" s="138"/>
    </row>
    <row r="2852" spans="9:9" x14ac:dyDescent="0.2">
      <c r="I2852" s="138"/>
    </row>
    <row r="2853" spans="9:9" x14ac:dyDescent="0.2">
      <c r="I2853" s="138"/>
    </row>
    <row r="2854" spans="9:9" x14ac:dyDescent="0.2">
      <c r="I2854" s="138"/>
    </row>
    <row r="2855" spans="9:9" x14ac:dyDescent="0.2">
      <c r="I2855" s="138"/>
    </row>
    <row r="2856" spans="9:9" x14ac:dyDescent="0.2">
      <c r="I2856" s="138"/>
    </row>
    <row r="2857" spans="9:9" x14ac:dyDescent="0.2">
      <c r="I2857" s="138"/>
    </row>
    <row r="2858" spans="9:9" x14ac:dyDescent="0.2">
      <c r="I2858" s="138"/>
    </row>
    <row r="2859" spans="9:9" x14ac:dyDescent="0.2">
      <c r="I2859" s="138"/>
    </row>
    <row r="2860" spans="9:9" x14ac:dyDescent="0.2">
      <c r="I2860" s="138"/>
    </row>
    <row r="2861" spans="9:9" x14ac:dyDescent="0.2">
      <c r="I2861" s="138"/>
    </row>
    <row r="2862" spans="9:9" x14ac:dyDescent="0.2">
      <c r="I2862" s="138"/>
    </row>
    <row r="2863" spans="9:9" x14ac:dyDescent="0.2">
      <c r="I2863" s="138"/>
    </row>
    <row r="2864" spans="9:9" x14ac:dyDescent="0.2">
      <c r="I2864" s="138"/>
    </row>
    <row r="2865" spans="9:9" x14ac:dyDescent="0.2">
      <c r="I2865" s="138"/>
    </row>
    <row r="2866" spans="9:9" x14ac:dyDescent="0.2">
      <c r="I2866" s="138"/>
    </row>
    <row r="2867" spans="9:9" x14ac:dyDescent="0.2">
      <c r="I2867" s="138"/>
    </row>
    <row r="2868" spans="9:9" x14ac:dyDescent="0.2">
      <c r="I2868" s="138"/>
    </row>
    <row r="2869" spans="9:9" x14ac:dyDescent="0.2">
      <c r="I2869" s="138"/>
    </row>
    <row r="2870" spans="9:9" x14ac:dyDescent="0.2">
      <c r="I2870" s="138"/>
    </row>
    <row r="2871" spans="9:9" x14ac:dyDescent="0.2">
      <c r="I2871" s="138"/>
    </row>
    <row r="2872" spans="9:9" x14ac:dyDescent="0.2">
      <c r="I2872" s="138"/>
    </row>
    <row r="2873" spans="9:9" x14ac:dyDescent="0.2">
      <c r="I2873" s="138"/>
    </row>
    <row r="2874" spans="9:9" x14ac:dyDescent="0.2">
      <c r="I2874" s="138"/>
    </row>
    <row r="2875" spans="9:9" x14ac:dyDescent="0.2">
      <c r="I2875" s="138"/>
    </row>
    <row r="2876" spans="9:9" x14ac:dyDescent="0.2">
      <c r="I2876" s="138"/>
    </row>
    <row r="2877" spans="9:9" x14ac:dyDescent="0.2">
      <c r="I2877" s="138"/>
    </row>
    <row r="2878" spans="9:9" x14ac:dyDescent="0.2">
      <c r="I2878" s="138"/>
    </row>
    <row r="2879" spans="9:9" x14ac:dyDescent="0.2">
      <c r="I2879" s="138"/>
    </row>
    <row r="2880" spans="9:9" x14ac:dyDescent="0.2">
      <c r="I2880" s="138"/>
    </row>
    <row r="2881" spans="9:9" x14ac:dyDescent="0.2">
      <c r="I2881" s="138"/>
    </row>
    <row r="2882" spans="9:9" x14ac:dyDescent="0.2">
      <c r="I2882" s="138"/>
    </row>
    <row r="2883" spans="9:9" x14ac:dyDescent="0.2">
      <c r="I2883" s="138"/>
    </row>
    <row r="2884" spans="9:9" x14ac:dyDescent="0.2">
      <c r="I2884" s="138"/>
    </row>
    <row r="2885" spans="9:9" x14ac:dyDescent="0.2">
      <c r="I2885" s="138"/>
    </row>
    <row r="2886" spans="9:9" x14ac:dyDescent="0.2">
      <c r="I2886" s="138"/>
    </row>
    <row r="2887" spans="9:9" x14ac:dyDescent="0.2">
      <c r="I2887" s="138"/>
    </row>
    <row r="2888" spans="9:9" x14ac:dyDescent="0.2">
      <c r="I2888" s="138"/>
    </row>
    <row r="2889" spans="9:9" x14ac:dyDescent="0.2">
      <c r="I2889" s="138"/>
    </row>
    <row r="2890" spans="9:9" x14ac:dyDescent="0.2">
      <c r="I2890" s="138"/>
    </row>
    <row r="2891" spans="9:9" x14ac:dyDescent="0.2">
      <c r="I2891" s="138"/>
    </row>
    <row r="2892" spans="9:9" x14ac:dyDescent="0.2">
      <c r="I2892" s="138"/>
    </row>
    <row r="2893" spans="9:9" x14ac:dyDescent="0.2">
      <c r="I2893" s="138"/>
    </row>
    <row r="2894" spans="9:9" x14ac:dyDescent="0.2">
      <c r="I2894" s="138"/>
    </row>
    <row r="2895" spans="9:9" x14ac:dyDescent="0.2">
      <c r="I2895" s="138"/>
    </row>
    <row r="2896" spans="9:9" x14ac:dyDescent="0.2">
      <c r="I2896" s="138"/>
    </row>
    <row r="2897" spans="9:9" x14ac:dyDescent="0.2">
      <c r="I2897" s="138"/>
    </row>
    <row r="2898" spans="9:9" x14ac:dyDescent="0.2">
      <c r="I2898" s="138"/>
    </row>
    <row r="2899" spans="9:9" x14ac:dyDescent="0.2">
      <c r="I2899" s="138"/>
    </row>
    <row r="2900" spans="9:9" x14ac:dyDescent="0.2">
      <c r="I2900" s="138"/>
    </row>
    <row r="2901" spans="9:9" x14ac:dyDescent="0.2">
      <c r="I2901" s="138"/>
    </row>
    <row r="2902" spans="9:9" x14ac:dyDescent="0.2">
      <c r="I2902" s="138"/>
    </row>
    <row r="2903" spans="9:9" x14ac:dyDescent="0.2">
      <c r="I2903" s="138"/>
    </row>
    <row r="2904" spans="9:9" x14ac:dyDescent="0.2">
      <c r="I2904" s="138"/>
    </row>
    <row r="2905" spans="9:9" x14ac:dyDescent="0.2">
      <c r="I2905" s="138"/>
    </row>
    <row r="2906" spans="9:9" x14ac:dyDescent="0.2">
      <c r="I2906" s="138"/>
    </row>
    <row r="2907" spans="9:9" x14ac:dyDescent="0.2">
      <c r="I2907" s="138"/>
    </row>
    <row r="2908" spans="9:9" x14ac:dyDescent="0.2">
      <c r="I2908" s="138"/>
    </row>
    <row r="2909" spans="9:9" x14ac:dyDescent="0.2">
      <c r="I2909" s="138"/>
    </row>
    <row r="2910" spans="9:9" x14ac:dyDescent="0.2">
      <c r="I2910" s="138"/>
    </row>
    <row r="2911" spans="9:9" x14ac:dyDescent="0.2">
      <c r="I2911" s="138"/>
    </row>
    <row r="2912" spans="9:9" x14ac:dyDescent="0.2">
      <c r="I2912" s="138"/>
    </row>
    <row r="2913" spans="9:9" x14ac:dyDescent="0.2">
      <c r="I2913" s="138"/>
    </row>
    <row r="2914" spans="9:9" x14ac:dyDescent="0.2">
      <c r="I2914" s="138"/>
    </row>
    <row r="2915" spans="9:9" x14ac:dyDescent="0.2">
      <c r="I2915" s="138"/>
    </row>
    <row r="2916" spans="9:9" x14ac:dyDescent="0.2">
      <c r="I2916" s="138"/>
    </row>
    <row r="2917" spans="9:9" x14ac:dyDescent="0.2">
      <c r="I2917" s="138"/>
    </row>
    <row r="2918" spans="9:9" x14ac:dyDescent="0.2">
      <c r="I2918" s="138"/>
    </row>
    <row r="2919" spans="9:9" x14ac:dyDescent="0.2">
      <c r="I2919" s="138"/>
    </row>
    <row r="2920" spans="9:9" x14ac:dyDescent="0.2">
      <c r="I2920" s="138"/>
    </row>
    <row r="2921" spans="9:9" x14ac:dyDescent="0.2">
      <c r="I2921" s="138"/>
    </row>
    <row r="2922" spans="9:9" x14ac:dyDescent="0.2">
      <c r="I2922" s="138"/>
    </row>
    <row r="2923" spans="9:9" x14ac:dyDescent="0.2">
      <c r="I2923" s="138"/>
    </row>
    <row r="2924" spans="9:9" x14ac:dyDescent="0.2">
      <c r="I2924" s="138"/>
    </row>
    <row r="2925" spans="9:9" x14ac:dyDescent="0.2">
      <c r="I2925" s="138"/>
    </row>
    <row r="2926" spans="9:9" x14ac:dyDescent="0.2">
      <c r="I2926" s="138"/>
    </row>
    <row r="2927" spans="9:9" x14ac:dyDescent="0.2">
      <c r="I2927" s="138"/>
    </row>
    <row r="2928" spans="9:9" x14ac:dyDescent="0.2">
      <c r="I2928" s="138"/>
    </row>
    <row r="2929" spans="9:9" x14ac:dyDescent="0.2">
      <c r="I2929" s="138"/>
    </row>
    <row r="2930" spans="9:9" x14ac:dyDescent="0.2">
      <c r="I2930" s="138"/>
    </row>
    <row r="2931" spans="9:9" x14ac:dyDescent="0.2">
      <c r="I2931" s="138"/>
    </row>
    <row r="2932" spans="9:9" x14ac:dyDescent="0.2">
      <c r="I2932" s="138"/>
    </row>
    <row r="2933" spans="9:9" x14ac:dyDescent="0.2">
      <c r="I2933" s="138"/>
    </row>
    <row r="2934" spans="9:9" x14ac:dyDescent="0.2">
      <c r="I2934" s="138"/>
    </row>
    <row r="2935" spans="9:9" x14ac:dyDescent="0.2">
      <c r="I2935" s="138"/>
    </row>
    <row r="2936" spans="9:9" x14ac:dyDescent="0.2">
      <c r="I2936" s="138"/>
    </row>
    <row r="2937" spans="9:9" x14ac:dyDescent="0.2">
      <c r="I2937" s="138"/>
    </row>
    <row r="2938" spans="9:9" x14ac:dyDescent="0.2">
      <c r="I2938" s="138"/>
    </row>
    <row r="2939" spans="9:9" x14ac:dyDescent="0.2">
      <c r="I2939" s="138"/>
    </row>
    <row r="2940" spans="9:9" x14ac:dyDescent="0.2">
      <c r="I2940" s="138"/>
    </row>
    <row r="2941" spans="9:9" x14ac:dyDescent="0.2">
      <c r="I2941" s="138"/>
    </row>
    <row r="2942" spans="9:9" x14ac:dyDescent="0.2">
      <c r="I2942" s="138"/>
    </row>
    <row r="2943" spans="9:9" x14ac:dyDescent="0.2">
      <c r="I2943" s="138"/>
    </row>
    <row r="2944" spans="9:9" x14ac:dyDescent="0.2">
      <c r="I2944" s="138"/>
    </row>
    <row r="2945" spans="9:9" x14ac:dyDescent="0.2">
      <c r="I2945" s="138"/>
    </row>
    <row r="2946" spans="9:9" x14ac:dyDescent="0.2">
      <c r="I2946" s="138"/>
    </row>
    <row r="2947" spans="9:9" x14ac:dyDescent="0.2">
      <c r="I2947" s="138"/>
    </row>
    <row r="2948" spans="9:9" x14ac:dyDescent="0.2">
      <c r="I2948" s="138"/>
    </row>
    <row r="2949" spans="9:9" x14ac:dyDescent="0.2">
      <c r="I2949" s="138"/>
    </row>
    <row r="2950" spans="9:9" x14ac:dyDescent="0.2">
      <c r="I2950" s="138"/>
    </row>
    <row r="2951" spans="9:9" x14ac:dyDescent="0.2">
      <c r="I2951" s="138"/>
    </row>
    <row r="2952" spans="9:9" x14ac:dyDescent="0.2">
      <c r="I2952" s="138"/>
    </row>
    <row r="2953" spans="9:9" x14ac:dyDescent="0.2">
      <c r="I2953" s="138"/>
    </row>
    <row r="2954" spans="9:9" x14ac:dyDescent="0.2">
      <c r="I2954" s="138"/>
    </row>
    <row r="2955" spans="9:9" x14ac:dyDescent="0.2">
      <c r="I2955" s="138"/>
    </row>
    <row r="2956" spans="9:9" x14ac:dyDescent="0.2">
      <c r="I2956" s="138"/>
    </row>
    <row r="2957" spans="9:9" x14ac:dyDescent="0.2">
      <c r="I2957" s="138"/>
    </row>
    <row r="2958" spans="9:9" x14ac:dyDescent="0.2">
      <c r="I2958" s="138"/>
    </row>
    <row r="2959" spans="9:9" x14ac:dyDescent="0.2">
      <c r="I2959" s="138"/>
    </row>
    <row r="2960" spans="9:9" x14ac:dyDescent="0.2">
      <c r="I2960" s="138"/>
    </row>
    <row r="2961" spans="9:9" x14ac:dyDescent="0.2">
      <c r="I2961" s="138"/>
    </row>
    <row r="2962" spans="9:9" x14ac:dyDescent="0.2">
      <c r="I2962" s="138"/>
    </row>
    <row r="2963" spans="9:9" x14ac:dyDescent="0.2">
      <c r="I2963" s="138"/>
    </row>
    <row r="2964" spans="9:9" x14ac:dyDescent="0.2">
      <c r="I2964" s="138"/>
    </row>
    <row r="2965" spans="9:9" x14ac:dyDescent="0.2">
      <c r="I2965" s="138"/>
    </row>
    <row r="2966" spans="9:9" x14ac:dyDescent="0.2">
      <c r="I2966" s="138"/>
    </row>
    <row r="2967" spans="9:9" x14ac:dyDescent="0.2">
      <c r="I2967" s="138"/>
    </row>
    <row r="2968" spans="9:9" x14ac:dyDescent="0.2">
      <c r="I2968" s="138"/>
    </row>
    <row r="2969" spans="9:9" x14ac:dyDescent="0.2">
      <c r="I2969" s="138"/>
    </row>
    <row r="2970" spans="9:9" x14ac:dyDescent="0.2">
      <c r="I2970" s="138"/>
    </row>
    <row r="2971" spans="9:9" x14ac:dyDescent="0.2">
      <c r="I2971" s="138"/>
    </row>
    <row r="2972" spans="9:9" x14ac:dyDescent="0.2">
      <c r="I2972" s="138"/>
    </row>
    <row r="2973" spans="9:9" x14ac:dyDescent="0.2">
      <c r="I2973" s="138"/>
    </row>
    <row r="2974" spans="9:9" x14ac:dyDescent="0.2">
      <c r="I2974" s="138"/>
    </row>
    <row r="2975" spans="9:9" x14ac:dyDescent="0.2">
      <c r="I2975" s="138"/>
    </row>
    <row r="2976" spans="9:9" x14ac:dyDescent="0.2">
      <c r="I2976" s="138"/>
    </row>
    <row r="2977" spans="9:9" x14ac:dyDescent="0.2">
      <c r="I2977" s="138"/>
    </row>
    <row r="2978" spans="9:9" x14ac:dyDescent="0.2">
      <c r="I2978" s="138"/>
    </row>
    <row r="2979" spans="9:9" x14ac:dyDescent="0.2">
      <c r="I2979" s="138"/>
    </row>
    <row r="2980" spans="9:9" x14ac:dyDescent="0.2">
      <c r="I2980" s="138"/>
    </row>
    <row r="2981" spans="9:9" x14ac:dyDescent="0.2">
      <c r="I2981" s="138"/>
    </row>
    <row r="2982" spans="9:9" x14ac:dyDescent="0.2">
      <c r="I2982" s="138"/>
    </row>
    <row r="2983" spans="9:9" x14ac:dyDescent="0.2">
      <c r="I2983" s="138"/>
    </row>
    <row r="2984" spans="9:9" x14ac:dyDescent="0.2">
      <c r="I2984" s="138"/>
    </row>
    <row r="2985" spans="9:9" x14ac:dyDescent="0.2">
      <c r="I2985" s="138"/>
    </row>
    <row r="2986" spans="9:9" x14ac:dyDescent="0.2">
      <c r="I2986" s="138"/>
    </row>
    <row r="2987" spans="9:9" x14ac:dyDescent="0.2">
      <c r="I2987" s="138"/>
    </row>
    <row r="2988" spans="9:9" x14ac:dyDescent="0.2">
      <c r="I2988" s="138"/>
    </row>
    <row r="2989" spans="9:9" x14ac:dyDescent="0.2">
      <c r="I2989" s="138"/>
    </row>
    <row r="2990" spans="9:9" x14ac:dyDescent="0.2">
      <c r="I2990" s="138"/>
    </row>
    <row r="2991" spans="9:9" x14ac:dyDescent="0.2">
      <c r="I2991" s="138"/>
    </row>
    <row r="2992" spans="9:9" x14ac:dyDescent="0.2">
      <c r="I2992" s="138"/>
    </row>
    <row r="2993" spans="9:9" x14ac:dyDescent="0.2">
      <c r="I2993" s="138"/>
    </row>
    <row r="2994" spans="9:9" x14ac:dyDescent="0.2">
      <c r="I2994" s="138"/>
    </row>
    <row r="2995" spans="9:9" x14ac:dyDescent="0.2">
      <c r="I2995" s="138"/>
    </row>
    <row r="2996" spans="9:9" x14ac:dyDescent="0.2">
      <c r="I2996" s="138"/>
    </row>
    <row r="2997" spans="9:9" x14ac:dyDescent="0.2">
      <c r="I2997" s="138"/>
    </row>
    <row r="2998" spans="9:9" x14ac:dyDescent="0.2">
      <c r="I2998" s="138"/>
    </row>
    <row r="2999" spans="9:9" x14ac:dyDescent="0.2">
      <c r="I2999" s="138"/>
    </row>
    <row r="3000" spans="9:9" x14ac:dyDescent="0.2">
      <c r="I3000" s="138"/>
    </row>
    <row r="3001" spans="9:9" x14ac:dyDescent="0.2">
      <c r="I3001" s="138"/>
    </row>
    <row r="3002" spans="9:9" x14ac:dyDescent="0.2">
      <c r="I3002" s="138"/>
    </row>
    <row r="3003" spans="9:9" x14ac:dyDescent="0.2">
      <c r="I3003" s="138"/>
    </row>
    <row r="3004" spans="9:9" x14ac:dyDescent="0.2">
      <c r="I3004" s="138"/>
    </row>
    <row r="3005" spans="9:9" x14ac:dyDescent="0.2">
      <c r="I3005" s="138"/>
    </row>
    <row r="3006" spans="9:9" x14ac:dyDescent="0.2">
      <c r="I3006" s="138"/>
    </row>
    <row r="3007" spans="9:9" x14ac:dyDescent="0.2">
      <c r="I3007" s="138"/>
    </row>
    <row r="3008" spans="9:9" x14ac:dyDescent="0.2">
      <c r="I3008" s="138"/>
    </row>
    <row r="3009" spans="9:9" x14ac:dyDescent="0.2">
      <c r="I3009" s="138"/>
    </row>
    <row r="3010" spans="9:9" x14ac:dyDescent="0.2">
      <c r="I3010" s="138"/>
    </row>
    <row r="3011" spans="9:9" x14ac:dyDescent="0.2">
      <c r="I3011" s="138"/>
    </row>
    <row r="3012" spans="9:9" x14ac:dyDescent="0.2">
      <c r="I3012" s="138"/>
    </row>
    <row r="3013" spans="9:9" x14ac:dyDescent="0.2">
      <c r="I3013" s="138"/>
    </row>
    <row r="3014" spans="9:9" x14ac:dyDescent="0.2">
      <c r="I3014" s="138"/>
    </row>
    <row r="3015" spans="9:9" x14ac:dyDescent="0.2">
      <c r="I3015" s="138"/>
    </row>
    <row r="3016" spans="9:9" x14ac:dyDescent="0.2">
      <c r="I3016" s="138"/>
    </row>
    <row r="3017" spans="9:9" x14ac:dyDescent="0.2">
      <c r="I3017" s="138"/>
    </row>
    <row r="3018" spans="9:9" x14ac:dyDescent="0.2">
      <c r="I3018" s="138"/>
    </row>
    <row r="3019" spans="9:9" x14ac:dyDescent="0.2">
      <c r="I3019" s="138"/>
    </row>
    <row r="3020" spans="9:9" x14ac:dyDescent="0.2">
      <c r="I3020" s="138"/>
    </row>
    <row r="3021" spans="9:9" x14ac:dyDescent="0.2">
      <c r="I3021" s="138"/>
    </row>
    <row r="3022" spans="9:9" x14ac:dyDescent="0.2">
      <c r="I3022" s="138"/>
    </row>
    <row r="3023" spans="9:9" x14ac:dyDescent="0.2">
      <c r="I3023" s="138"/>
    </row>
    <row r="3024" spans="9:9" x14ac:dyDescent="0.2">
      <c r="I3024" s="138"/>
    </row>
    <row r="3025" spans="9:9" x14ac:dyDescent="0.2">
      <c r="I3025" s="138"/>
    </row>
    <row r="3026" spans="9:9" x14ac:dyDescent="0.2">
      <c r="I3026" s="138"/>
    </row>
    <row r="3027" spans="9:9" x14ac:dyDescent="0.2">
      <c r="I3027" s="138"/>
    </row>
    <row r="3028" spans="9:9" x14ac:dyDescent="0.2">
      <c r="I3028" s="138"/>
    </row>
    <row r="3029" spans="9:9" x14ac:dyDescent="0.2">
      <c r="I3029" s="138"/>
    </row>
    <row r="3030" spans="9:9" x14ac:dyDescent="0.2">
      <c r="I3030" s="138"/>
    </row>
    <row r="3031" spans="9:9" x14ac:dyDescent="0.2">
      <c r="I3031" s="138"/>
    </row>
    <row r="3032" spans="9:9" x14ac:dyDescent="0.2">
      <c r="I3032" s="138"/>
    </row>
    <row r="3033" spans="9:9" x14ac:dyDescent="0.2">
      <c r="I3033" s="138"/>
    </row>
    <row r="3034" spans="9:9" x14ac:dyDescent="0.2">
      <c r="I3034" s="138"/>
    </row>
    <row r="3035" spans="9:9" x14ac:dyDescent="0.2">
      <c r="I3035" s="138"/>
    </row>
    <row r="3036" spans="9:9" x14ac:dyDescent="0.2">
      <c r="I3036" s="138"/>
    </row>
    <row r="3037" spans="9:9" x14ac:dyDescent="0.2">
      <c r="I3037" s="138"/>
    </row>
    <row r="3038" spans="9:9" x14ac:dyDescent="0.2">
      <c r="I3038" s="138"/>
    </row>
    <row r="3039" spans="9:9" x14ac:dyDescent="0.2">
      <c r="I3039" s="138"/>
    </row>
    <row r="3040" spans="9:9" x14ac:dyDescent="0.2">
      <c r="I3040" s="138"/>
    </row>
    <row r="3041" spans="9:9" x14ac:dyDescent="0.2">
      <c r="I3041" s="138"/>
    </row>
    <row r="3042" spans="9:9" x14ac:dyDescent="0.2">
      <c r="I3042" s="138"/>
    </row>
    <row r="3043" spans="9:9" x14ac:dyDescent="0.2">
      <c r="I3043" s="138"/>
    </row>
    <row r="3044" spans="9:9" x14ac:dyDescent="0.2">
      <c r="I3044" s="138"/>
    </row>
    <row r="3045" spans="9:9" x14ac:dyDescent="0.2">
      <c r="I3045" s="138"/>
    </row>
    <row r="3046" spans="9:9" x14ac:dyDescent="0.2">
      <c r="I3046" s="138"/>
    </row>
    <row r="3047" spans="9:9" x14ac:dyDescent="0.2">
      <c r="I3047" s="138"/>
    </row>
    <row r="3048" spans="9:9" x14ac:dyDescent="0.2">
      <c r="I3048" s="138"/>
    </row>
    <row r="3049" spans="9:9" x14ac:dyDescent="0.2">
      <c r="I3049" s="138"/>
    </row>
    <row r="3050" spans="9:9" x14ac:dyDescent="0.2">
      <c r="I3050" s="138"/>
    </row>
    <row r="3051" spans="9:9" x14ac:dyDescent="0.2">
      <c r="I3051" s="138"/>
    </row>
    <row r="3052" spans="9:9" x14ac:dyDescent="0.2">
      <c r="I3052" s="138"/>
    </row>
    <row r="3053" spans="9:9" x14ac:dyDescent="0.2">
      <c r="I3053" s="138"/>
    </row>
    <row r="3054" spans="9:9" x14ac:dyDescent="0.2">
      <c r="I3054" s="138"/>
    </row>
    <row r="3055" spans="9:9" x14ac:dyDescent="0.2">
      <c r="I3055" s="138"/>
    </row>
    <row r="3056" spans="9:9" x14ac:dyDescent="0.2">
      <c r="I3056" s="138"/>
    </row>
    <row r="3057" spans="9:9" x14ac:dyDescent="0.2">
      <c r="I3057" s="138"/>
    </row>
    <row r="3058" spans="9:9" x14ac:dyDescent="0.2">
      <c r="I3058" s="138"/>
    </row>
    <row r="3059" spans="9:9" x14ac:dyDescent="0.2">
      <c r="I3059" s="138"/>
    </row>
    <row r="3060" spans="9:9" x14ac:dyDescent="0.2">
      <c r="I3060" s="138"/>
    </row>
    <row r="3061" spans="9:9" x14ac:dyDescent="0.2">
      <c r="I3061" s="138"/>
    </row>
    <row r="3062" spans="9:9" x14ac:dyDescent="0.2">
      <c r="I3062" s="138"/>
    </row>
    <row r="3063" spans="9:9" x14ac:dyDescent="0.2">
      <c r="I3063" s="138"/>
    </row>
    <row r="3064" spans="9:9" x14ac:dyDescent="0.2">
      <c r="I3064" s="138"/>
    </row>
    <row r="3065" spans="9:9" x14ac:dyDescent="0.2">
      <c r="I3065" s="138"/>
    </row>
    <row r="3066" spans="9:9" x14ac:dyDescent="0.2">
      <c r="I3066" s="138"/>
    </row>
    <row r="3067" spans="9:9" x14ac:dyDescent="0.2">
      <c r="I3067" s="138"/>
    </row>
    <row r="3068" spans="9:9" x14ac:dyDescent="0.2">
      <c r="I3068" s="138"/>
    </row>
    <row r="3069" spans="9:9" x14ac:dyDescent="0.2">
      <c r="I3069" s="138"/>
    </row>
    <row r="3070" spans="9:9" x14ac:dyDescent="0.2">
      <c r="I3070" s="138"/>
    </row>
    <row r="3071" spans="9:9" x14ac:dyDescent="0.2">
      <c r="I3071" s="138"/>
    </row>
    <row r="3072" spans="9:9" x14ac:dyDescent="0.2">
      <c r="I3072" s="138"/>
    </row>
    <row r="3073" spans="9:9" x14ac:dyDescent="0.2">
      <c r="I3073" s="138"/>
    </row>
    <row r="3074" spans="9:9" x14ac:dyDescent="0.2">
      <c r="I3074" s="138"/>
    </row>
    <row r="3075" spans="9:9" x14ac:dyDescent="0.2">
      <c r="I3075" s="138"/>
    </row>
    <row r="3076" spans="9:9" x14ac:dyDescent="0.2">
      <c r="I3076" s="138"/>
    </row>
    <row r="3077" spans="9:9" x14ac:dyDescent="0.2">
      <c r="I3077" s="138"/>
    </row>
    <row r="3078" spans="9:9" x14ac:dyDescent="0.2">
      <c r="I3078" s="138"/>
    </row>
    <row r="3079" spans="9:9" x14ac:dyDescent="0.2">
      <c r="I3079" s="138"/>
    </row>
    <row r="3080" spans="9:9" x14ac:dyDescent="0.2">
      <c r="I3080" s="138"/>
    </row>
    <row r="3081" spans="9:9" x14ac:dyDescent="0.2">
      <c r="I3081" s="138"/>
    </row>
    <row r="3082" spans="9:9" x14ac:dyDescent="0.2">
      <c r="I3082" s="138"/>
    </row>
    <row r="3083" spans="9:9" x14ac:dyDescent="0.2">
      <c r="I3083" s="138"/>
    </row>
    <row r="3084" spans="9:9" x14ac:dyDescent="0.2">
      <c r="I3084" s="138"/>
    </row>
    <row r="3085" spans="9:9" x14ac:dyDescent="0.2">
      <c r="I3085" s="138"/>
    </row>
    <row r="3086" spans="9:9" x14ac:dyDescent="0.2">
      <c r="I3086" s="138"/>
    </row>
    <row r="3087" spans="9:9" x14ac:dyDescent="0.2">
      <c r="I3087" s="138"/>
    </row>
    <row r="3088" spans="9:9" x14ac:dyDescent="0.2">
      <c r="I3088" s="138"/>
    </row>
    <row r="3089" spans="9:9" x14ac:dyDescent="0.2">
      <c r="I3089" s="138"/>
    </row>
    <row r="3090" spans="9:9" x14ac:dyDescent="0.2">
      <c r="I3090" s="138"/>
    </row>
    <row r="3091" spans="9:9" x14ac:dyDescent="0.2">
      <c r="I3091" s="138"/>
    </row>
    <row r="3092" spans="9:9" x14ac:dyDescent="0.2">
      <c r="I3092" s="138"/>
    </row>
    <row r="3093" spans="9:9" x14ac:dyDescent="0.2">
      <c r="I3093" s="138"/>
    </row>
    <row r="3094" spans="9:9" x14ac:dyDescent="0.2">
      <c r="I3094" s="138"/>
    </row>
    <row r="3095" spans="9:9" x14ac:dyDescent="0.2">
      <c r="I3095" s="138"/>
    </row>
    <row r="3096" spans="9:9" x14ac:dyDescent="0.2">
      <c r="I3096" s="138"/>
    </row>
    <row r="3097" spans="9:9" x14ac:dyDescent="0.2">
      <c r="I3097" s="138"/>
    </row>
    <row r="3098" spans="9:9" x14ac:dyDescent="0.2">
      <c r="I3098" s="138"/>
    </row>
    <row r="3099" spans="9:9" x14ac:dyDescent="0.2">
      <c r="I3099" s="138"/>
    </row>
    <row r="3100" spans="9:9" x14ac:dyDescent="0.2">
      <c r="I3100" s="138"/>
    </row>
    <row r="3101" spans="9:9" x14ac:dyDescent="0.2">
      <c r="I3101" s="138"/>
    </row>
    <row r="3102" spans="9:9" x14ac:dyDescent="0.2">
      <c r="I3102" s="138"/>
    </row>
    <row r="3103" spans="9:9" x14ac:dyDescent="0.2">
      <c r="I3103" s="138"/>
    </row>
    <row r="3104" spans="9:9" x14ac:dyDescent="0.2">
      <c r="I3104" s="138"/>
    </row>
    <row r="3105" spans="9:9" x14ac:dyDescent="0.2">
      <c r="I3105" s="138"/>
    </row>
    <row r="3106" spans="9:9" x14ac:dyDescent="0.2">
      <c r="I3106" s="138"/>
    </row>
    <row r="3107" spans="9:9" x14ac:dyDescent="0.2">
      <c r="I3107" s="138"/>
    </row>
    <row r="3108" spans="9:9" x14ac:dyDescent="0.2">
      <c r="I3108" s="138"/>
    </row>
    <row r="3109" spans="9:9" x14ac:dyDescent="0.2">
      <c r="I3109" s="138"/>
    </row>
    <row r="3110" spans="9:9" x14ac:dyDescent="0.2">
      <c r="I3110" s="138"/>
    </row>
    <row r="3111" spans="9:9" x14ac:dyDescent="0.2">
      <c r="I3111" s="138"/>
    </row>
    <row r="3112" spans="9:9" x14ac:dyDescent="0.2">
      <c r="I3112" s="138"/>
    </row>
    <row r="3113" spans="9:9" x14ac:dyDescent="0.2">
      <c r="I3113" s="138"/>
    </row>
    <row r="3114" spans="9:9" x14ac:dyDescent="0.2">
      <c r="I3114" s="138"/>
    </row>
    <row r="3115" spans="9:9" x14ac:dyDescent="0.2">
      <c r="I3115" s="138"/>
    </row>
    <row r="3116" spans="9:9" x14ac:dyDescent="0.2">
      <c r="I3116" s="138"/>
    </row>
    <row r="3117" spans="9:9" x14ac:dyDescent="0.2">
      <c r="I3117" s="138"/>
    </row>
    <row r="3118" spans="9:9" x14ac:dyDescent="0.2">
      <c r="I3118" s="138"/>
    </row>
    <row r="3119" spans="9:9" x14ac:dyDescent="0.2">
      <c r="I3119" s="138"/>
    </row>
    <row r="3120" spans="9:9" x14ac:dyDescent="0.2">
      <c r="I3120" s="138"/>
    </row>
    <row r="3121" spans="9:9" x14ac:dyDescent="0.2">
      <c r="I3121" s="138"/>
    </row>
    <row r="3122" spans="9:9" x14ac:dyDescent="0.2">
      <c r="I3122" s="138"/>
    </row>
    <row r="3123" spans="9:9" x14ac:dyDescent="0.2">
      <c r="I3123" s="138"/>
    </row>
    <row r="3124" spans="9:9" x14ac:dyDescent="0.2">
      <c r="I3124" s="138"/>
    </row>
    <row r="3125" spans="9:9" x14ac:dyDescent="0.2">
      <c r="I3125" s="138"/>
    </row>
    <row r="3126" spans="9:9" x14ac:dyDescent="0.2">
      <c r="I3126" s="138"/>
    </row>
    <row r="3127" spans="9:9" x14ac:dyDescent="0.2">
      <c r="I3127" s="138"/>
    </row>
    <row r="3128" spans="9:9" x14ac:dyDescent="0.2">
      <c r="I3128" s="138"/>
    </row>
    <row r="3129" spans="9:9" x14ac:dyDescent="0.2">
      <c r="I3129" s="138"/>
    </row>
    <row r="3130" spans="9:9" x14ac:dyDescent="0.2">
      <c r="I3130" s="138"/>
    </row>
    <row r="3131" spans="9:9" x14ac:dyDescent="0.2">
      <c r="I3131" s="138"/>
    </row>
    <row r="3132" spans="9:9" x14ac:dyDescent="0.2">
      <c r="I3132" s="138"/>
    </row>
    <row r="3133" spans="9:9" x14ac:dyDescent="0.2">
      <c r="I3133" s="138"/>
    </row>
    <row r="3134" spans="9:9" x14ac:dyDescent="0.2">
      <c r="I3134" s="138"/>
    </row>
    <row r="3135" spans="9:9" x14ac:dyDescent="0.2">
      <c r="I3135" s="138"/>
    </row>
    <row r="3136" spans="9:9" x14ac:dyDescent="0.2">
      <c r="I3136" s="138"/>
    </row>
    <row r="3137" spans="9:9" x14ac:dyDescent="0.2">
      <c r="I3137" s="138"/>
    </row>
    <row r="3138" spans="9:9" x14ac:dyDescent="0.2">
      <c r="I3138" s="138"/>
    </row>
    <row r="3139" spans="9:9" x14ac:dyDescent="0.2">
      <c r="I3139" s="138"/>
    </row>
    <row r="3140" spans="9:9" x14ac:dyDescent="0.2">
      <c r="I3140" s="138"/>
    </row>
    <row r="3141" spans="9:9" x14ac:dyDescent="0.2">
      <c r="I3141" s="138"/>
    </row>
    <row r="3142" spans="9:9" x14ac:dyDescent="0.2">
      <c r="I3142" s="138"/>
    </row>
    <row r="3143" spans="9:9" x14ac:dyDescent="0.2">
      <c r="I3143" s="138"/>
    </row>
    <row r="3144" spans="9:9" x14ac:dyDescent="0.2">
      <c r="I3144" s="138"/>
    </row>
    <row r="3145" spans="9:9" x14ac:dyDescent="0.2">
      <c r="I3145" s="138"/>
    </row>
    <row r="3146" spans="9:9" x14ac:dyDescent="0.2">
      <c r="I3146" s="138"/>
    </row>
    <row r="3147" spans="9:9" x14ac:dyDescent="0.2">
      <c r="I3147" s="138"/>
    </row>
    <row r="3148" spans="9:9" x14ac:dyDescent="0.2">
      <c r="I3148" s="138"/>
    </row>
    <row r="3149" spans="9:9" x14ac:dyDescent="0.2">
      <c r="I3149" s="138"/>
    </row>
    <row r="3150" spans="9:9" x14ac:dyDescent="0.2">
      <c r="I3150" s="138"/>
    </row>
    <row r="3151" spans="9:9" x14ac:dyDescent="0.2">
      <c r="I3151" s="138"/>
    </row>
    <row r="3152" spans="9:9" x14ac:dyDescent="0.2">
      <c r="I3152" s="138"/>
    </row>
    <row r="3153" spans="9:9" x14ac:dyDescent="0.2">
      <c r="I3153" s="138"/>
    </row>
    <row r="3154" spans="9:9" x14ac:dyDescent="0.2">
      <c r="I3154" s="138"/>
    </row>
    <row r="3155" spans="9:9" x14ac:dyDescent="0.2">
      <c r="I3155" s="138"/>
    </row>
    <row r="3156" spans="9:9" x14ac:dyDescent="0.2">
      <c r="I3156" s="138"/>
    </row>
    <row r="3157" spans="9:9" x14ac:dyDescent="0.2">
      <c r="I3157" s="138"/>
    </row>
    <row r="3158" spans="9:9" x14ac:dyDescent="0.2">
      <c r="I3158" s="138"/>
    </row>
    <row r="3159" spans="9:9" x14ac:dyDescent="0.2">
      <c r="I3159" s="138"/>
    </row>
    <row r="3160" spans="9:9" x14ac:dyDescent="0.2">
      <c r="I3160" s="138"/>
    </row>
    <row r="3161" spans="9:9" x14ac:dyDescent="0.2">
      <c r="I3161" s="138"/>
    </row>
    <row r="3162" spans="9:9" x14ac:dyDescent="0.2">
      <c r="I3162" s="138"/>
    </row>
    <row r="3163" spans="9:9" x14ac:dyDescent="0.2">
      <c r="I3163" s="138"/>
    </row>
    <row r="3164" spans="9:9" x14ac:dyDescent="0.2">
      <c r="I3164" s="138"/>
    </row>
    <row r="3165" spans="9:9" x14ac:dyDescent="0.2">
      <c r="I3165" s="138"/>
    </row>
    <row r="3166" spans="9:9" x14ac:dyDescent="0.2">
      <c r="I3166" s="138"/>
    </row>
    <row r="3167" spans="9:9" x14ac:dyDescent="0.2">
      <c r="I3167" s="138"/>
    </row>
    <row r="3168" spans="9:9" x14ac:dyDescent="0.2">
      <c r="I3168" s="138"/>
    </row>
    <row r="3169" spans="9:9" x14ac:dyDescent="0.2">
      <c r="I3169" s="138"/>
    </row>
    <row r="3170" spans="9:9" x14ac:dyDescent="0.2">
      <c r="I3170" s="138"/>
    </row>
    <row r="3171" spans="9:9" x14ac:dyDescent="0.2">
      <c r="I3171" s="138"/>
    </row>
    <row r="3172" spans="9:9" x14ac:dyDescent="0.2">
      <c r="I3172" s="138"/>
    </row>
    <row r="3173" spans="9:9" x14ac:dyDescent="0.2">
      <c r="I3173" s="138"/>
    </row>
    <row r="3174" spans="9:9" x14ac:dyDescent="0.2">
      <c r="I3174" s="138"/>
    </row>
    <row r="3175" spans="9:9" x14ac:dyDescent="0.2">
      <c r="I3175" s="138"/>
    </row>
    <row r="3176" spans="9:9" x14ac:dyDescent="0.2">
      <c r="I3176" s="138"/>
    </row>
    <row r="3177" spans="9:9" x14ac:dyDescent="0.2">
      <c r="I3177" s="138"/>
    </row>
    <row r="3178" spans="9:9" x14ac:dyDescent="0.2">
      <c r="I3178" s="138"/>
    </row>
    <row r="3179" spans="9:9" x14ac:dyDescent="0.2">
      <c r="I3179" s="138"/>
    </row>
    <row r="3180" spans="9:9" x14ac:dyDescent="0.2">
      <c r="I3180" s="138"/>
    </row>
    <row r="3181" spans="9:9" x14ac:dyDescent="0.2">
      <c r="I3181" s="138"/>
    </row>
    <row r="3182" spans="9:9" x14ac:dyDescent="0.2">
      <c r="I3182" s="138"/>
    </row>
    <row r="3183" spans="9:9" x14ac:dyDescent="0.2">
      <c r="I3183" s="138"/>
    </row>
    <row r="3184" spans="9:9" x14ac:dyDescent="0.2">
      <c r="I3184" s="138"/>
    </row>
    <row r="3185" spans="9:9" x14ac:dyDescent="0.2">
      <c r="I3185" s="138"/>
    </row>
    <row r="3186" spans="9:9" x14ac:dyDescent="0.2">
      <c r="I3186" s="138"/>
    </row>
    <row r="3187" spans="9:9" x14ac:dyDescent="0.2">
      <c r="I3187" s="138"/>
    </row>
    <row r="3188" spans="9:9" x14ac:dyDescent="0.2">
      <c r="I3188" s="138"/>
    </row>
    <row r="3189" spans="9:9" x14ac:dyDescent="0.2">
      <c r="I3189" s="138"/>
    </row>
    <row r="3190" spans="9:9" x14ac:dyDescent="0.2">
      <c r="I3190" s="138"/>
    </row>
    <row r="3191" spans="9:9" x14ac:dyDescent="0.2">
      <c r="I3191" s="138"/>
    </row>
    <row r="3192" spans="9:9" x14ac:dyDescent="0.2">
      <c r="I3192" s="138"/>
    </row>
    <row r="3193" spans="9:9" x14ac:dyDescent="0.2">
      <c r="I3193" s="138"/>
    </row>
    <row r="3194" spans="9:9" x14ac:dyDescent="0.2">
      <c r="I3194" s="138"/>
    </row>
    <row r="3195" spans="9:9" x14ac:dyDescent="0.2">
      <c r="I3195" s="138"/>
    </row>
    <row r="3196" spans="9:9" x14ac:dyDescent="0.2">
      <c r="I3196" s="138"/>
    </row>
    <row r="3197" spans="9:9" x14ac:dyDescent="0.2">
      <c r="I3197" s="138"/>
    </row>
    <row r="3198" spans="9:9" x14ac:dyDescent="0.2">
      <c r="I3198" s="138"/>
    </row>
    <row r="3199" spans="9:9" x14ac:dyDescent="0.2">
      <c r="I3199" s="138"/>
    </row>
    <row r="3200" spans="9:9" x14ac:dyDescent="0.2">
      <c r="I3200" s="138"/>
    </row>
    <row r="3201" spans="9:9" x14ac:dyDescent="0.2">
      <c r="I3201" s="138"/>
    </row>
    <row r="3202" spans="9:9" x14ac:dyDescent="0.2">
      <c r="I3202" s="138"/>
    </row>
    <row r="3203" spans="9:9" x14ac:dyDescent="0.2">
      <c r="I3203" s="138"/>
    </row>
    <row r="3204" spans="9:9" x14ac:dyDescent="0.2">
      <c r="I3204" s="138"/>
    </row>
    <row r="3205" spans="9:9" x14ac:dyDescent="0.2">
      <c r="I3205" s="138"/>
    </row>
    <row r="3206" spans="9:9" x14ac:dyDescent="0.2">
      <c r="I3206" s="138"/>
    </row>
    <row r="3207" spans="9:9" x14ac:dyDescent="0.2">
      <c r="I3207" s="138"/>
    </row>
    <row r="3208" spans="9:9" x14ac:dyDescent="0.2">
      <c r="I3208" s="138"/>
    </row>
    <row r="3209" spans="9:9" x14ac:dyDescent="0.2">
      <c r="I3209" s="138"/>
    </row>
    <row r="3210" spans="9:9" x14ac:dyDescent="0.2">
      <c r="I3210" s="138"/>
    </row>
    <row r="3211" spans="9:9" x14ac:dyDescent="0.2">
      <c r="I3211" s="138"/>
    </row>
    <row r="3212" spans="9:9" x14ac:dyDescent="0.2">
      <c r="I3212" s="138"/>
    </row>
    <row r="3213" spans="9:9" x14ac:dyDescent="0.2">
      <c r="I3213" s="138"/>
    </row>
    <row r="3214" spans="9:9" x14ac:dyDescent="0.2">
      <c r="I3214" s="138"/>
    </row>
    <row r="3215" spans="9:9" x14ac:dyDescent="0.2">
      <c r="I3215" s="138"/>
    </row>
    <row r="3216" spans="9:9" x14ac:dyDescent="0.2">
      <c r="I3216" s="138"/>
    </row>
    <row r="3217" spans="9:9" x14ac:dyDescent="0.2">
      <c r="I3217" s="138"/>
    </row>
    <row r="3218" spans="9:9" x14ac:dyDescent="0.2">
      <c r="I3218" s="138"/>
    </row>
    <row r="3219" spans="9:9" x14ac:dyDescent="0.2">
      <c r="I3219" s="138"/>
    </row>
    <row r="3220" spans="9:9" x14ac:dyDescent="0.2">
      <c r="I3220" s="138"/>
    </row>
    <row r="3221" spans="9:9" x14ac:dyDescent="0.2">
      <c r="I3221" s="138"/>
    </row>
    <row r="3222" spans="9:9" x14ac:dyDescent="0.2">
      <c r="I3222" s="138"/>
    </row>
    <row r="3223" spans="9:9" x14ac:dyDescent="0.2">
      <c r="I3223" s="138"/>
    </row>
    <row r="3224" spans="9:9" x14ac:dyDescent="0.2">
      <c r="I3224" s="138"/>
    </row>
    <row r="3225" spans="9:9" x14ac:dyDescent="0.2">
      <c r="I3225" s="138"/>
    </row>
    <row r="3226" spans="9:9" x14ac:dyDescent="0.2">
      <c r="I3226" s="138"/>
    </row>
    <row r="3227" spans="9:9" x14ac:dyDescent="0.2">
      <c r="I3227" s="138"/>
    </row>
    <row r="3228" spans="9:9" x14ac:dyDescent="0.2">
      <c r="I3228" s="138"/>
    </row>
    <row r="3229" spans="9:9" x14ac:dyDescent="0.2">
      <c r="I3229" s="138"/>
    </row>
    <row r="3230" spans="9:9" x14ac:dyDescent="0.2">
      <c r="I3230" s="138"/>
    </row>
    <row r="3231" spans="9:9" x14ac:dyDescent="0.2">
      <c r="I3231" s="138"/>
    </row>
    <row r="3232" spans="9:9" x14ac:dyDescent="0.2">
      <c r="I3232" s="138"/>
    </row>
    <row r="3233" spans="9:9" x14ac:dyDescent="0.2">
      <c r="I3233" s="138"/>
    </row>
    <row r="3234" spans="9:9" x14ac:dyDescent="0.2">
      <c r="I3234" s="138"/>
    </row>
    <row r="3235" spans="9:9" x14ac:dyDescent="0.2">
      <c r="I3235" s="138"/>
    </row>
    <row r="3236" spans="9:9" x14ac:dyDescent="0.2">
      <c r="I3236" s="138"/>
    </row>
    <row r="3237" spans="9:9" x14ac:dyDescent="0.2">
      <c r="I3237" s="138"/>
    </row>
    <row r="3238" spans="9:9" x14ac:dyDescent="0.2">
      <c r="I3238" s="138"/>
    </row>
    <row r="3239" spans="9:9" x14ac:dyDescent="0.2">
      <c r="I3239" s="138"/>
    </row>
    <row r="3240" spans="9:9" x14ac:dyDescent="0.2">
      <c r="I3240" s="138"/>
    </row>
    <row r="3241" spans="9:9" x14ac:dyDescent="0.2">
      <c r="I3241" s="138"/>
    </row>
    <row r="3242" spans="9:9" x14ac:dyDescent="0.2">
      <c r="I3242" s="138"/>
    </row>
    <row r="3243" spans="9:9" x14ac:dyDescent="0.2">
      <c r="I3243" s="138"/>
    </row>
    <row r="3244" spans="9:9" x14ac:dyDescent="0.2">
      <c r="I3244" s="138"/>
    </row>
    <row r="3245" spans="9:9" x14ac:dyDescent="0.2">
      <c r="I3245" s="138"/>
    </row>
    <row r="3246" spans="9:9" x14ac:dyDescent="0.2">
      <c r="I3246" s="138"/>
    </row>
    <row r="3247" spans="9:9" x14ac:dyDescent="0.2">
      <c r="I3247" s="138"/>
    </row>
    <row r="3248" spans="9:9" x14ac:dyDescent="0.2">
      <c r="I3248" s="138"/>
    </row>
    <row r="3249" spans="9:9" x14ac:dyDescent="0.2">
      <c r="I3249" s="138"/>
    </row>
    <row r="3250" spans="9:9" x14ac:dyDescent="0.2">
      <c r="I3250" s="138"/>
    </row>
    <row r="3251" spans="9:9" x14ac:dyDescent="0.2">
      <c r="I3251" s="138"/>
    </row>
    <row r="3252" spans="9:9" x14ac:dyDescent="0.2">
      <c r="I3252" s="138"/>
    </row>
    <row r="3253" spans="9:9" x14ac:dyDescent="0.2">
      <c r="I3253" s="138"/>
    </row>
    <row r="3254" spans="9:9" x14ac:dyDescent="0.2">
      <c r="I3254" s="138"/>
    </row>
    <row r="3255" spans="9:9" x14ac:dyDescent="0.2">
      <c r="I3255" s="138"/>
    </row>
    <row r="3256" spans="9:9" x14ac:dyDescent="0.2">
      <c r="I3256" s="138"/>
    </row>
    <row r="3257" spans="9:9" x14ac:dyDescent="0.2">
      <c r="I3257" s="138"/>
    </row>
    <row r="3258" spans="9:9" x14ac:dyDescent="0.2">
      <c r="I3258" s="138"/>
    </row>
    <row r="3259" spans="9:9" x14ac:dyDescent="0.2">
      <c r="I3259" s="138"/>
    </row>
    <row r="3260" spans="9:9" x14ac:dyDescent="0.2">
      <c r="I3260" s="138"/>
    </row>
    <row r="3261" spans="9:9" x14ac:dyDescent="0.2">
      <c r="I3261" s="138"/>
    </row>
    <row r="3262" spans="9:9" x14ac:dyDescent="0.2">
      <c r="I3262" s="138"/>
    </row>
    <row r="3263" spans="9:9" x14ac:dyDescent="0.2">
      <c r="I3263" s="138"/>
    </row>
    <row r="3264" spans="9:9" x14ac:dyDescent="0.2">
      <c r="I3264" s="138"/>
    </row>
    <row r="3265" spans="9:9" x14ac:dyDescent="0.2">
      <c r="I3265" s="138"/>
    </row>
    <row r="3266" spans="9:9" x14ac:dyDescent="0.2">
      <c r="I3266" s="138"/>
    </row>
    <row r="3267" spans="9:9" x14ac:dyDescent="0.2">
      <c r="I3267" s="138"/>
    </row>
    <row r="3268" spans="9:9" x14ac:dyDescent="0.2">
      <c r="I3268" s="138"/>
    </row>
    <row r="3269" spans="9:9" x14ac:dyDescent="0.2">
      <c r="I3269" s="138"/>
    </row>
    <row r="3270" spans="9:9" x14ac:dyDescent="0.2">
      <c r="I3270" s="138"/>
    </row>
    <row r="3271" spans="9:9" x14ac:dyDescent="0.2">
      <c r="I3271" s="138"/>
    </row>
    <row r="3272" spans="9:9" x14ac:dyDescent="0.2">
      <c r="I3272" s="138"/>
    </row>
    <row r="3273" spans="9:9" x14ac:dyDescent="0.2">
      <c r="I3273" s="138"/>
    </row>
    <row r="3274" spans="9:9" x14ac:dyDescent="0.2">
      <c r="I3274" s="138"/>
    </row>
    <row r="3275" spans="9:9" x14ac:dyDescent="0.2">
      <c r="I3275" s="138"/>
    </row>
    <row r="3276" spans="9:9" x14ac:dyDescent="0.2">
      <c r="I3276" s="138"/>
    </row>
    <row r="3277" spans="9:9" x14ac:dyDescent="0.2">
      <c r="I3277" s="138"/>
    </row>
    <row r="3278" spans="9:9" x14ac:dyDescent="0.2">
      <c r="I3278" s="138"/>
    </row>
    <row r="3279" spans="9:9" x14ac:dyDescent="0.2">
      <c r="I3279" s="138"/>
    </row>
    <row r="3280" spans="9:9" x14ac:dyDescent="0.2">
      <c r="I3280" s="138"/>
    </row>
    <row r="3281" spans="9:9" x14ac:dyDescent="0.2">
      <c r="I3281" s="138"/>
    </row>
    <row r="3282" spans="9:9" x14ac:dyDescent="0.2">
      <c r="I3282" s="138"/>
    </row>
    <row r="3283" spans="9:9" x14ac:dyDescent="0.2">
      <c r="I3283" s="138"/>
    </row>
    <row r="3284" spans="9:9" x14ac:dyDescent="0.2">
      <c r="I3284" s="138"/>
    </row>
    <row r="3285" spans="9:9" x14ac:dyDescent="0.2">
      <c r="I3285" s="138"/>
    </row>
    <row r="3286" spans="9:9" x14ac:dyDescent="0.2">
      <c r="I3286" s="138"/>
    </row>
    <row r="3287" spans="9:9" x14ac:dyDescent="0.2">
      <c r="I3287" s="138"/>
    </row>
    <row r="3288" spans="9:9" x14ac:dyDescent="0.2">
      <c r="I3288" s="138"/>
    </row>
    <row r="3289" spans="9:9" x14ac:dyDescent="0.2">
      <c r="I3289" s="138"/>
    </row>
    <row r="3290" spans="9:9" x14ac:dyDescent="0.2">
      <c r="I3290" s="138"/>
    </row>
    <row r="3291" spans="9:9" x14ac:dyDescent="0.2">
      <c r="I3291" s="138"/>
    </row>
    <row r="3292" spans="9:9" x14ac:dyDescent="0.2">
      <c r="I3292" s="138"/>
    </row>
    <row r="3293" spans="9:9" x14ac:dyDescent="0.2">
      <c r="I3293" s="138"/>
    </row>
    <row r="3294" spans="9:9" x14ac:dyDescent="0.2">
      <c r="I3294" s="138"/>
    </row>
    <row r="3295" spans="9:9" x14ac:dyDescent="0.2">
      <c r="I3295" s="138"/>
    </row>
    <row r="3296" spans="9:9" x14ac:dyDescent="0.2">
      <c r="I3296" s="138"/>
    </row>
    <row r="3297" spans="9:9" x14ac:dyDescent="0.2">
      <c r="I3297" s="138"/>
    </row>
    <row r="3298" spans="9:9" x14ac:dyDescent="0.2">
      <c r="I3298" s="138"/>
    </row>
    <row r="3299" spans="9:9" x14ac:dyDescent="0.2">
      <c r="I3299" s="138"/>
    </row>
    <row r="3300" spans="9:9" x14ac:dyDescent="0.2">
      <c r="I3300" s="138"/>
    </row>
    <row r="3301" spans="9:9" x14ac:dyDescent="0.2">
      <c r="I3301" s="138"/>
    </row>
    <row r="3302" spans="9:9" x14ac:dyDescent="0.2">
      <c r="I3302" s="138"/>
    </row>
    <row r="3303" spans="9:9" x14ac:dyDescent="0.2">
      <c r="I3303" s="138"/>
    </row>
    <row r="3304" spans="9:9" x14ac:dyDescent="0.2">
      <c r="I3304" s="138"/>
    </row>
    <row r="3305" spans="9:9" x14ac:dyDescent="0.2">
      <c r="I3305" s="138"/>
    </row>
    <row r="3306" spans="9:9" x14ac:dyDescent="0.2">
      <c r="I3306" s="138"/>
    </row>
    <row r="3307" spans="9:9" x14ac:dyDescent="0.2">
      <c r="I3307" s="138"/>
    </row>
    <row r="3308" spans="9:9" x14ac:dyDescent="0.2">
      <c r="I3308" s="138"/>
    </row>
    <row r="3309" spans="9:9" x14ac:dyDescent="0.2">
      <c r="I3309" s="138"/>
    </row>
    <row r="3310" spans="9:9" x14ac:dyDescent="0.2">
      <c r="I3310" s="138"/>
    </row>
    <row r="3311" spans="9:9" x14ac:dyDescent="0.2">
      <c r="I3311" s="138"/>
    </row>
    <row r="3312" spans="9:9" x14ac:dyDescent="0.2">
      <c r="I3312" s="138"/>
    </row>
    <row r="3313" spans="9:9" x14ac:dyDescent="0.2">
      <c r="I3313" s="138"/>
    </row>
    <row r="3314" spans="9:9" x14ac:dyDescent="0.2">
      <c r="I3314" s="138"/>
    </row>
    <row r="3315" spans="9:9" x14ac:dyDescent="0.2">
      <c r="I3315" s="138"/>
    </row>
    <row r="3316" spans="9:9" x14ac:dyDescent="0.2">
      <c r="I3316" s="138"/>
    </row>
    <row r="3317" spans="9:9" x14ac:dyDescent="0.2">
      <c r="I3317" s="138"/>
    </row>
    <row r="3318" spans="9:9" x14ac:dyDescent="0.2">
      <c r="I3318" s="138"/>
    </row>
    <row r="3319" spans="9:9" x14ac:dyDescent="0.2">
      <c r="I3319" s="138"/>
    </row>
    <row r="3320" spans="9:9" x14ac:dyDescent="0.2">
      <c r="I3320" s="138"/>
    </row>
    <row r="3321" spans="9:9" x14ac:dyDescent="0.2">
      <c r="I3321" s="138"/>
    </row>
    <row r="3322" spans="9:9" x14ac:dyDescent="0.2">
      <c r="I3322" s="138"/>
    </row>
    <row r="3323" spans="9:9" x14ac:dyDescent="0.2">
      <c r="I3323" s="138"/>
    </row>
    <row r="3324" spans="9:9" x14ac:dyDescent="0.2">
      <c r="I3324" s="138"/>
    </row>
    <row r="3325" spans="9:9" x14ac:dyDescent="0.2">
      <c r="I3325" s="138"/>
    </row>
    <row r="3326" spans="9:9" x14ac:dyDescent="0.2">
      <c r="I3326" s="138"/>
    </row>
    <row r="3327" spans="9:9" x14ac:dyDescent="0.2">
      <c r="I3327" s="138"/>
    </row>
    <row r="3328" spans="9:9" x14ac:dyDescent="0.2">
      <c r="I3328" s="138"/>
    </row>
    <row r="3329" spans="9:9" x14ac:dyDescent="0.2">
      <c r="I3329" s="138"/>
    </row>
    <row r="3330" spans="9:9" x14ac:dyDescent="0.2">
      <c r="I3330" s="138"/>
    </row>
    <row r="3331" spans="9:9" x14ac:dyDescent="0.2">
      <c r="I3331" s="138"/>
    </row>
    <row r="3332" spans="9:9" x14ac:dyDescent="0.2">
      <c r="I3332" s="138"/>
    </row>
    <row r="3333" spans="9:9" x14ac:dyDescent="0.2">
      <c r="I3333" s="138"/>
    </row>
    <row r="3334" spans="9:9" x14ac:dyDescent="0.2">
      <c r="I3334" s="138"/>
    </row>
    <row r="3335" spans="9:9" x14ac:dyDescent="0.2">
      <c r="I3335" s="138"/>
    </row>
    <row r="3336" spans="9:9" x14ac:dyDescent="0.2">
      <c r="I3336" s="138"/>
    </row>
    <row r="3337" spans="9:9" x14ac:dyDescent="0.2">
      <c r="I3337" s="138"/>
    </row>
    <row r="3338" spans="9:9" x14ac:dyDescent="0.2">
      <c r="I3338" s="138"/>
    </row>
    <row r="3339" spans="9:9" x14ac:dyDescent="0.2">
      <c r="I3339" s="138"/>
    </row>
    <row r="3340" spans="9:9" x14ac:dyDescent="0.2">
      <c r="I3340" s="138"/>
    </row>
    <row r="3341" spans="9:9" x14ac:dyDescent="0.2">
      <c r="I3341" s="138"/>
    </row>
    <row r="3342" spans="9:9" x14ac:dyDescent="0.2">
      <c r="I3342" s="138"/>
    </row>
    <row r="3343" spans="9:9" x14ac:dyDescent="0.2">
      <c r="I3343" s="138"/>
    </row>
    <row r="3344" spans="9:9" x14ac:dyDescent="0.2">
      <c r="I3344" s="138"/>
    </row>
    <row r="3345" spans="9:9" x14ac:dyDescent="0.2">
      <c r="I3345" s="138"/>
    </row>
    <row r="3346" spans="9:9" x14ac:dyDescent="0.2">
      <c r="I3346" s="138"/>
    </row>
    <row r="3347" spans="9:9" x14ac:dyDescent="0.2">
      <c r="I3347" s="138"/>
    </row>
    <row r="3348" spans="9:9" x14ac:dyDescent="0.2">
      <c r="I3348" s="138"/>
    </row>
    <row r="3349" spans="9:9" x14ac:dyDescent="0.2">
      <c r="I3349" s="138"/>
    </row>
    <row r="3350" spans="9:9" x14ac:dyDescent="0.2">
      <c r="I3350" s="138"/>
    </row>
    <row r="3351" spans="9:9" x14ac:dyDescent="0.2">
      <c r="I3351" s="138"/>
    </row>
    <row r="3352" spans="9:9" x14ac:dyDescent="0.2">
      <c r="I3352" s="138"/>
    </row>
    <row r="3353" spans="9:9" x14ac:dyDescent="0.2">
      <c r="I3353" s="138"/>
    </row>
    <row r="3354" spans="9:9" x14ac:dyDescent="0.2">
      <c r="I3354" s="138"/>
    </row>
    <row r="3355" spans="9:9" x14ac:dyDescent="0.2">
      <c r="I3355" s="138"/>
    </row>
    <row r="3356" spans="9:9" x14ac:dyDescent="0.2">
      <c r="I3356" s="138"/>
    </row>
    <row r="3357" spans="9:9" x14ac:dyDescent="0.2">
      <c r="I3357" s="138"/>
    </row>
    <row r="3358" spans="9:9" x14ac:dyDescent="0.2">
      <c r="I3358" s="138"/>
    </row>
    <row r="3359" spans="9:9" x14ac:dyDescent="0.2">
      <c r="I3359" s="138"/>
    </row>
    <row r="3360" spans="9:9" x14ac:dyDescent="0.2">
      <c r="I3360" s="138"/>
    </row>
    <row r="3361" spans="9:9" x14ac:dyDescent="0.2">
      <c r="I3361" s="138"/>
    </row>
    <row r="3362" spans="9:9" x14ac:dyDescent="0.2">
      <c r="I3362" s="138"/>
    </row>
    <row r="3363" spans="9:9" x14ac:dyDescent="0.2">
      <c r="I3363" s="138"/>
    </row>
    <row r="3364" spans="9:9" x14ac:dyDescent="0.2">
      <c r="I3364" s="138"/>
    </row>
    <row r="3365" spans="9:9" x14ac:dyDescent="0.2">
      <c r="I3365" s="138"/>
    </row>
    <row r="3366" spans="9:9" x14ac:dyDescent="0.2">
      <c r="I3366" s="138"/>
    </row>
    <row r="3367" spans="9:9" x14ac:dyDescent="0.2">
      <c r="I3367" s="138"/>
    </row>
    <row r="3368" spans="9:9" x14ac:dyDescent="0.2">
      <c r="I3368" s="138"/>
    </row>
    <row r="3369" spans="9:9" x14ac:dyDescent="0.2">
      <c r="I3369" s="138"/>
    </row>
    <row r="3370" spans="9:9" x14ac:dyDescent="0.2">
      <c r="I3370" s="138"/>
    </row>
    <row r="3371" spans="9:9" x14ac:dyDescent="0.2">
      <c r="I3371" s="138"/>
    </row>
    <row r="3372" spans="9:9" x14ac:dyDescent="0.2">
      <c r="I3372" s="138"/>
    </row>
    <row r="3373" spans="9:9" x14ac:dyDescent="0.2">
      <c r="I3373" s="138"/>
    </row>
    <row r="3374" spans="9:9" x14ac:dyDescent="0.2">
      <c r="I3374" s="138"/>
    </row>
    <row r="3375" spans="9:9" x14ac:dyDescent="0.2">
      <c r="I3375" s="138"/>
    </row>
    <row r="3376" spans="9:9" x14ac:dyDescent="0.2">
      <c r="I3376" s="138"/>
    </row>
    <row r="3377" spans="9:9" x14ac:dyDescent="0.2">
      <c r="I3377" s="138"/>
    </row>
    <row r="3378" spans="9:9" x14ac:dyDescent="0.2">
      <c r="I3378" s="138"/>
    </row>
    <row r="3379" spans="9:9" x14ac:dyDescent="0.2">
      <c r="I3379" s="138"/>
    </row>
    <row r="3380" spans="9:9" x14ac:dyDescent="0.2">
      <c r="I3380" s="138"/>
    </row>
    <row r="3381" spans="9:9" x14ac:dyDescent="0.2">
      <c r="I3381" s="138"/>
    </row>
    <row r="3382" spans="9:9" x14ac:dyDescent="0.2">
      <c r="I3382" s="138"/>
    </row>
    <row r="3383" spans="9:9" x14ac:dyDescent="0.2">
      <c r="I3383" s="138"/>
    </row>
    <row r="3384" spans="9:9" x14ac:dyDescent="0.2">
      <c r="I3384" s="138"/>
    </row>
    <row r="3385" spans="9:9" x14ac:dyDescent="0.2">
      <c r="I3385" s="138"/>
    </row>
    <row r="3386" spans="9:9" x14ac:dyDescent="0.2">
      <c r="I3386" s="138"/>
    </row>
    <row r="3387" spans="9:9" x14ac:dyDescent="0.2">
      <c r="I3387" s="138"/>
    </row>
    <row r="3388" spans="9:9" x14ac:dyDescent="0.2">
      <c r="I3388" s="138"/>
    </row>
    <row r="3389" spans="9:9" x14ac:dyDescent="0.2">
      <c r="I3389" s="138"/>
    </row>
    <row r="3390" spans="9:9" x14ac:dyDescent="0.2">
      <c r="I3390" s="138"/>
    </row>
    <row r="3391" spans="9:9" x14ac:dyDescent="0.2">
      <c r="I3391" s="138"/>
    </row>
    <row r="3392" spans="9:9" x14ac:dyDescent="0.2">
      <c r="I3392" s="138"/>
    </row>
    <row r="3393" spans="9:9" x14ac:dyDescent="0.2">
      <c r="I3393" s="138"/>
    </row>
    <row r="3394" spans="9:9" x14ac:dyDescent="0.2">
      <c r="I3394" s="138"/>
    </row>
    <row r="3395" spans="9:9" x14ac:dyDescent="0.2">
      <c r="I3395" s="138"/>
    </row>
    <row r="3396" spans="9:9" x14ac:dyDescent="0.2">
      <c r="I3396" s="138"/>
    </row>
    <row r="3397" spans="9:9" x14ac:dyDescent="0.2">
      <c r="I3397" s="138"/>
    </row>
    <row r="3398" spans="9:9" x14ac:dyDescent="0.2">
      <c r="I3398" s="138"/>
    </row>
    <row r="3399" spans="9:9" x14ac:dyDescent="0.2">
      <c r="I3399" s="138"/>
    </row>
    <row r="3400" spans="9:9" x14ac:dyDescent="0.2">
      <c r="I3400" s="138"/>
    </row>
    <row r="3401" spans="9:9" x14ac:dyDescent="0.2">
      <c r="I3401" s="138"/>
    </row>
    <row r="3402" spans="9:9" x14ac:dyDescent="0.2">
      <c r="I3402" s="138"/>
    </row>
    <row r="3403" spans="9:9" x14ac:dyDescent="0.2">
      <c r="I3403" s="138"/>
    </row>
    <row r="3404" spans="9:9" x14ac:dyDescent="0.2">
      <c r="I3404" s="138"/>
    </row>
    <row r="3405" spans="9:9" x14ac:dyDescent="0.2">
      <c r="I3405" s="138"/>
    </row>
    <row r="3406" spans="9:9" x14ac:dyDescent="0.2">
      <c r="I3406" s="138"/>
    </row>
    <row r="3407" spans="9:9" x14ac:dyDescent="0.2">
      <c r="I3407" s="138"/>
    </row>
    <row r="3408" spans="9:9" x14ac:dyDescent="0.2">
      <c r="I3408" s="138"/>
    </row>
    <row r="3409" spans="9:9" x14ac:dyDescent="0.2">
      <c r="I3409" s="138"/>
    </row>
    <row r="3410" spans="9:9" x14ac:dyDescent="0.2">
      <c r="I3410" s="138"/>
    </row>
    <row r="3411" spans="9:9" x14ac:dyDescent="0.2">
      <c r="I3411" s="138"/>
    </row>
    <row r="3412" spans="9:9" x14ac:dyDescent="0.2">
      <c r="I3412" s="138"/>
    </row>
    <row r="3413" spans="9:9" x14ac:dyDescent="0.2">
      <c r="I3413" s="138"/>
    </row>
    <row r="3414" spans="9:9" x14ac:dyDescent="0.2">
      <c r="I3414" s="138"/>
    </row>
    <row r="3415" spans="9:9" x14ac:dyDescent="0.2">
      <c r="I3415" s="138"/>
    </row>
    <row r="3416" spans="9:9" x14ac:dyDescent="0.2">
      <c r="I3416" s="138"/>
    </row>
    <row r="3417" spans="9:9" x14ac:dyDescent="0.2">
      <c r="I3417" s="138"/>
    </row>
    <row r="3418" spans="9:9" x14ac:dyDescent="0.2">
      <c r="I3418" s="138"/>
    </row>
    <row r="3419" spans="9:9" x14ac:dyDescent="0.2">
      <c r="I3419" s="138"/>
    </row>
    <row r="3420" spans="9:9" x14ac:dyDescent="0.2">
      <c r="I3420" s="138"/>
    </row>
    <row r="3421" spans="9:9" x14ac:dyDescent="0.2">
      <c r="I3421" s="138"/>
    </row>
    <row r="3422" spans="9:9" x14ac:dyDescent="0.2">
      <c r="I3422" s="138"/>
    </row>
    <row r="3423" spans="9:9" x14ac:dyDescent="0.2">
      <c r="I3423" s="138"/>
    </row>
    <row r="3424" spans="9:9" x14ac:dyDescent="0.2">
      <c r="I3424" s="138"/>
    </row>
    <row r="3425" spans="9:9" x14ac:dyDescent="0.2">
      <c r="I3425" s="138"/>
    </row>
    <row r="3426" spans="9:9" x14ac:dyDescent="0.2">
      <c r="I3426" s="138"/>
    </row>
    <row r="3427" spans="9:9" x14ac:dyDescent="0.2">
      <c r="I3427" s="138"/>
    </row>
    <row r="3428" spans="9:9" x14ac:dyDescent="0.2">
      <c r="I3428" s="138"/>
    </row>
    <row r="3429" spans="9:9" x14ac:dyDescent="0.2">
      <c r="I3429" s="138"/>
    </row>
    <row r="3430" spans="9:9" x14ac:dyDescent="0.2">
      <c r="I3430" s="138"/>
    </row>
    <row r="3431" spans="9:9" x14ac:dyDescent="0.2">
      <c r="I3431" s="138"/>
    </row>
    <row r="3432" spans="9:9" x14ac:dyDescent="0.2">
      <c r="I3432" s="138"/>
    </row>
    <row r="3433" spans="9:9" x14ac:dyDescent="0.2">
      <c r="I3433" s="138"/>
    </row>
    <row r="3434" spans="9:9" x14ac:dyDescent="0.2">
      <c r="I3434" s="138"/>
    </row>
    <row r="3435" spans="9:9" x14ac:dyDescent="0.2">
      <c r="I3435" s="138"/>
    </row>
    <row r="3436" spans="9:9" x14ac:dyDescent="0.2">
      <c r="I3436" s="138"/>
    </row>
    <row r="3437" spans="9:9" x14ac:dyDescent="0.2">
      <c r="I3437" s="138"/>
    </row>
    <row r="3438" spans="9:9" x14ac:dyDescent="0.2">
      <c r="I3438" s="138"/>
    </row>
    <row r="3439" spans="9:9" x14ac:dyDescent="0.2">
      <c r="I3439" s="138"/>
    </row>
    <row r="3440" spans="9:9" x14ac:dyDescent="0.2">
      <c r="I3440" s="138"/>
    </row>
    <row r="3441" spans="9:9" x14ac:dyDescent="0.2">
      <c r="I3441" s="138"/>
    </row>
    <row r="3442" spans="9:9" x14ac:dyDescent="0.2">
      <c r="I3442" s="138"/>
    </row>
    <row r="3443" spans="9:9" x14ac:dyDescent="0.2">
      <c r="I3443" s="138"/>
    </row>
    <row r="3444" spans="9:9" x14ac:dyDescent="0.2">
      <c r="I3444" s="138"/>
    </row>
    <row r="3445" spans="9:9" x14ac:dyDescent="0.2">
      <c r="I3445" s="138"/>
    </row>
    <row r="3446" spans="9:9" x14ac:dyDescent="0.2">
      <c r="I3446" s="138"/>
    </row>
    <row r="3447" spans="9:9" x14ac:dyDescent="0.2">
      <c r="I3447" s="138"/>
    </row>
    <row r="3448" spans="9:9" x14ac:dyDescent="0.2">
      <c r="I3448" s="138"/>
    </row>
    <row r="3449" spans="9:9" x14ac:dyDescent="0.2">
      <c r="I3449" s="138"/>
    </row>
    <row r="3450" spans="9:9" x14ac:dyDescent="0.2">
      <c r="I3450" s="138"/>
    </row>
    <row r="3451" spans="9:9" x14ac:dyDescent="0.2">
      <c r="I3451" s="138"/>
    </row>
    <row r="3452" spans="9:9" x14ac:dyDescent="0.2">
      <c r="I3452" s="138"/>
    </row>
    <row r="3453" spans="9:9" x14ac:dyDescent="0.2">
      <c r="I3453" s="138"/>
    </row>
    <row r="3454" spans="9:9" x14ac:dyDescent="0.2">
      <c r="I3454" s="138"/>
    </row>
    <row r="3455" spans="9:9" x14ac:dyDescent="0.2">
      <c r="I3455" s="138"/>
    </row>
    <row r="3456" spans="9:9" x14ac:dyDescent="0.2">
      <c r="I3456" s="138"/>
    </row>
    <row r="3457" spans="9:9" x14ac:dyDescent="0.2">
      <c r="I3457" s="138"/>
    </row>
    <row r="3458" spans="9:9" x14ac:dyDescent="0.2">
      <c r="I3458" s="138"/>
    </row>
    <row r="3459" spans="9:9" x14ac:dyDescent="0.2">
      <c r="I3459" s="138"/>
    </row>
    <row r="3460" spans="9:9" x14ac:dyDescent="0.2">
      <c r="I3460" s="138"/>
    </row>
    <row r="3461" spans="9:9" x14ac:dyDescent="0.2">
      <c r="I3461" s="138"/>
    </row>
    <row r="3462" spans="9:9" x14ac:dyDescent="0.2">
      <c r="I3462" s="138"/>
    </row>
    <row r="3463" spans="9:9" x14ac:dyDescent="0.2">
      <c r="I3463" s="138"/>
    </row>
    <row r="3464" spans="9:9" x14ac:dyDescent="0.2">
      <c r="I3464" s="138"/>
    </row>
    <row r="3465" spans="9:9" x14ac:dyDescent="0.2">
      <c r="I3465" s="138"/>
    </row>
    <row r="3466" spans="9:9" x14ac:dyDescent="0.2">
      <c r="I3466" s="138"/>
    </row>
    <row r="3467" spans="9:9" x14ac:dyDescent="0.2">
      <c r="I3467" s="138"/>
    </row>
    <row r="3468" spans="9:9" x14ac:dyDescent="0.2">
      <c r="I3468" s="138"/>
    </row>
    <row r="3469" spans="9:9" x14ac:dyDescent="0.2">
      <c r="I3469" s="138"/>
    </row>
    <row r="3470" spans="9:9" x14ac:dyDescent="0.2">
      <c r="I3470" s="138"/>
    </row>
    <row r="3471" spans="9:9" x14ac:dyDescent="0.2">
      <c r="I3471" s="138"/>
    </row>
    <row r="3472" spans="9:9" x14ac:dyDescent="0.2">
      <c r="I3472" s="138"/>
    </row>
    <row r="3473" spans="9:9" x14ac:dyDescent="0.2">
      <c r="I3473" s="138"/>
    </row>
    <row r="3474" spans="9:9" x14ac:dyDescent="0.2">
      <c r="I3474" s="138"/>
    </row>
    <row r="3475" spans="9:9" x14ac:dyDescent="0.2">
      <c r="I3475" s="138"/>
    </row>
    <row r="3476" spans="9:9" x14ac:dyDescent="0.2">
      <c r="I3476" s="138"/>
    </row>
    <row r="3477" spans="9:9" x14ac:dyDescent="0.2">
      <c r="I3477" s="138"/>
    </row>
    <row r="3478" spans="9:9" x14ac:dyDescent="0.2">
      <c r="I3478" s="138"/>
    </row>
    <row r="3479" spans="9:9" x14ac:dyDescent="0.2">
      <c r="I3479" s="138"/>
    </row>
    <row r="3480" spans="9:9" x14ac:dyDescent="0.2">
      <c r="I3480" s="138"/>
    </row>
    <row r="3481" spans="9:9" x14ac:dyDescent="0.2">
      <c r="I3481" s="138"/>
    </row>
    <row r="3482" spans="9:9" x14ac:dyDescent="0.2">
      <c r="I3482" s="138"/>
    </row>
    <row r="3483" spans="9:9" x14ac:dyDescent="0.2">
      <c r="I3483" s="138"/>
    </row>
    <row r="3484" spans="9:9" x14ac:dyDescent="0.2">
      <c r="I3484" s="138"/>
    </row>
    <row r="3485" spans="9:9" x14ac:dyDescent="0.2">
      <c r="I3485" s="138"/>
    </row>
    <row r="3486" spans="9:9" x14ac:dyDescent="0.2">
      <c r="I3486" s="138"/>
    </row>
    <row r="3487" spans="9:9" x14ac:dyDescent="0.2">
      <c r="I3487" s="138"/>
    </row>
    <row r="3488" spans="9:9" x14ac:dyDescent="0.2">
      <c r="I3488" s="138"/>
    </row>
    <row r="3489" spans="9:9" x14ac:dyDescent="0.2">
      <c r="I3489" s="138"/>
    </row>
    <row r="3490" spans="9:9" x14ac:dyDescent="0.2">
      <c r="I3490" s="138"/>
    </row>
    <row r="3491" spans="9:9" x14ac:dyDescent="0.2">
      <c r="I3491" s="138"/>
    </row>
    <row r="3492" spans="9:9" x14ac:dyDescent="0.2">
      <c r="I3492" s="138"/>
    </row>
    <row r="3493" spans="9:9" x14ac:dyDescent="0.2">
      <c r="I3493" s="138"/>
    </row>
    <row r="3494" spans="9:9" x14ac:dyDescent="0.2">
      <c r="I3494" s="138"/>
    </row>
    <row r="3495" spans="9:9" x14ac:dyDescent="0.2">
      <c r="I3495" s="138"/>
    </row>
    <row r="3496" spans="9:9" x14ac:dyDescent="0.2">
      <c r="I3496" s="138"/>
    </row>
    <row r="3497" spans="9:9" x14ac:dyDescent="0.2">
      <c r="I3497" s="138"/>
    </row>
    <row r="3498" spans="9:9" x14ac:dyDescent="0.2">
      <c r="I3498" s="138"/>
    </row>
    <row r="3499" spans="9:9" x14ac:dyDescent="0.2">
      <c r="I3499" s="138"/>
    </row>
    <row r="3500" spans="9:9" x14ac:dyDescent="0.2">
      <c r="I3500" s="138"/>
    </row>
    <row r="3501" spans="9:9" x14ac:dyDescent="0.2">
      <c r="I3501" s="138"/>
    </row>
    <row r="3502" spans="9:9" x14ac:dyDescent="0.2">
      <c r="I3502" s="138"/>
    </row>
    <row r="3503" spans="9:9" x14ac:dyDescent="0.2">
      <c r="I3503" s="138"/>
    </row>
    <row r="3504" spans="9:9" x14ac:dyDescent="0.2">
      <c r="I3504" s="138"/>
    </row>
    <row r="3505" spans="9:9" x14ac:dyDescent="0.2">
      <c r="I3505" s="138"/>
    </row>
    <row r="3506" spans="9:9" x14ac:dyDescent="0.2">
      <c r="I3506" s="138"/>
    </row>
    <row r="3507" spans="9:9" x14ac:dyDescent="0.2">
      <c r="I3507" s="138"/>
    </row>
    <row r="3508" spans="9:9" x14ac:dyDescent="0.2">
      <c r="I3508" s="138"/>
    </row>
    <row r="3509" spans="9:9" x14ac:dyDescent="0.2">
      <c r="I3509" s="138"/>
    </row>
    <row r="3510" spans="9:9" x14ac:dyDescent="0.2">
      <c r="I3510" s="138"/>
    </row>
    <row r="3511" spans="9:9" x14ac:dyDescent="0.2">
      <c r="I3511" s="138"/>
    </row>
    <row r="3512" spans="9:9" x14ac:dyDescent="0.2">
      <c r="I3512" s="138"/>
    </row>
    <row r="3513" spans="9:9" x14ac:dyDescent="0.2">
      <c r="I3513" s="138"/>
    </row>
    <row r="3514" spans="9:9" x14ac:dyDescent="0.2">
      <c r="I3514" s="138"/>
    </row>
    <row r="3515" spans="9:9" x14ac:dyDescent="0.2">
      <c r="I3515" s="138"/>
    </row>
    <row r="3516" spans="9:9" x14ac:dyDescent="0.2">
      <c r="I3516" s="138"/>
    </row>
    <row r="3517" spans="9:9" x14ac:dyDescent="0.2">
      <c r="I3517" s="138"/>
    </row>
    <row r="3518" spans="9:9" x14ac:dyDescent="0.2">
      <c r="I3518" s="138"/>
    </row>
    <row r="3519" spans="9:9" x14ac:dyDescent="0.2">
      <c r="I3519" s="138"/>
    </row>
    <row r="3520" spans="9:9" x14ac:dyDescent="0.2">
      <c r="I3520" s="138"/>
    </row>
    <row r="3521" spans="9:9" x14ac:dyDescent="0.2">
      <c r="I3521" s="138"/>
    </row>
    <row r="3522" spans="9:9" x14ac:dyDescent="0.2">
      <c r="I3522" s="138"/>
    </row>
    <row r="3523" spans="9:9" x14ac:dyDescent="0.2">
      <c r="I3523" s="138"/>
    </row>
    <row r="3524" spans="9:9" x14ac:dyDescent="0.2">
      <c r="I3524" s="138"/>
    </row>
    <row r="3525" spans="9:9" x14ac:dyDescent="0.2">
      <c r="I3525" s="138"/>
    </row>
    <row r="3526" spans="9:9" x14ac:dyDescent="0.2">
      <c r="I3526" s="138"/>
    </row>
    <row r="3527" spans="9:9" x14ac:dyDescent="0.2">
      <c r="I3527" s="138"/>
    </row>
    <row r="3528" spans="9:9" x14ac:dyDescent="0.2">
      <c r="I3528" s="138"/>
    </row>
    <row r="3529" spans="9:9" x14ac:dyDescent="0.2">
      <c r="I3529" s="138"/>
    </row>
    <row r="3530" spans="9:9" x14ac:dyDescent="0.2">
      <c r="I3530" s="138"/>
    </row>
    <row r="3531" spans="9:9" x14ac:dyDescent="0.2">
      <c r="I3531" s="138"/>
    </row>
    <row r="3532" spans="9:9" x14ac:dyDescent="0.2">
      <c r="I3532" s="138"/>
    </row>
    <row r="3533" spans="9:9" x14ac:dyDescent="0.2">
      <c r="I3533" s="138"/>
    </row>
    <row r="3534" spans="9:9" x14ac:dyDescent="0.2">
      <c r="I3534" s="138"/>
    </row>
    <row r="3535" spans="9:9" x14ac:dyDescent="0.2">
      <c r="I3535" s="138"/>
    </row>
    <row r="3536" spans="9:9" x14ac:dyDescent="0.2">
      <c r="I3536" s="138"/>
    </row>
    <row r="3537" spans="9:9" x14ac:dyDescent="0.2">
      <c r="I3537" s="138"/>
    </row>
    <row r="3538" spans="9:9" x14ac:dyDescent="0.2">
      <c r="I3538" s="138"/>
    </row>
    <row r="3539" spans="9:9" x14ac:dyDescent="0.2">
      <c r="I3539" s="138"/>
    </row>
    <row r="3540" spans="9:9" x14ac:dyDescent="0.2">
      <c r="I3540" s="138"/>
    </row>
    <row r="3541" spans="9:9" x14ac:dyDescent="0.2">
      <c r="I3541" s="138"/>
    </row>
    <row r="3542" spans="9:9" x14ac:dyDescent="0.2">
      <c r="I3542" s="138"/>
    </row>
    <row r="3543" spans="9:9" x14ac:dyDescent="0.2">
      <c r="I3543" s="138"/>
    </row>
    <row r="3544" spans="9:9" x14ac:dyDescent="0.2">
      <c r="I3544" s="138"/>
    </row>
    <row r="3545" spans="9:9" x14ac:dyDescent="0.2">
      <c r="I3545" s="138"/>
    </row>
    <row r="3546" spans="9:9" x14ac:dyDescent="0.2">
      <c r="I3546" s="138"/>
    </row>
    <row r="3547" spans="9:9" x14ac:dyDescent="0.2">
      <c r="I3547" s="138"/>
    </row>
    <row r="3548" spans="9:9" x14ac:dyDescent="0.2">
      <c r="I3548" s="138"/>
    </row>
    <row r="3549" spans="9:9" x14ac:dyDescent="0.2">
      <c r="I3549" s="138"/>
    </row>
    <row r="3550" spans="9:9" x14ac:dyDescent="0.2">
      <c r="I3550" s="138"/>
    </row>
    <row r="3551" spans="9:9" x14ac:dyDescent="0.2">
      <c r="I3551" s="138"/>
    </row>
    <row r="3552" spans="9:9" x14ac:dyDescent="0.2">
      <c r="I3552" s="138"/>
    </row>
    <row r="3553" spans="9:9" x14ac:dyDescent="0.2">
      <c r="I3553" s="138"/>
    </row>
    <row r="3554" spans="9:9" x14ac:dyDescent="0.2">
      <c r="I3554" s="138"/>
    </row>
    <row r="3555" spans="9:9" x14ac:dyDescent="0.2">
      <c r="I3555" s="138"/>
    </row>
    <row r="3556" spans="9:9" x14ac:dyDescent="0.2">
      <c r="I3556" s="138"/>
    </row>
    <row r="3557" spans="9:9" x14ac:dyDescent="0.2">
      <c r="I3557" s="138"/>
    </row>
    <row r="3558" spans="9:9" x14ac:dyDescent="0.2">
      <c r="I3558" s="138"/>
    </row>
    <row r="3559" spans="9:9" x14ac:dyDescent="0.2">
      <c r="I3559" s="138"/>
    </row>
    <row r="3560" spans="9:9" x14ac:dyDescent="0.2">
      <c r="I3560" s="138"/>
    </row>
    <row r="3561" spans="9:9" x14ac:dyDescent="0.2">
      <c r="I3561" s="138"/>
    </row>
    <row r="3562" spans="9:9" x14ac:dyDescent="0.2">
      <c r="I3562" s="138"/>
    </row>
    <row r="3563" spans="9:9" x14ac:dyDescent="0.2">
      <c r="I3563" s="138"/>
    </row>
    <row r="3564" spans="9:9" x14ac:dyDescent="0.2">
      <c r="I3564" s="138"/>
    </row>
    <row r="3565" spans="9:9" x14ac:dyDescent="0.2">
      <c r="I3565" s="138"/>
    </row>
    <row r="3566" spans="9:9" x14ac:dyDescent="0.2">
      <c r="I3566" s="138"/>
    </row>
    <row r="3567" spans="9:9" x14ac:dyDescent="0.2">
      <c r="I3567" s="138"/>
    </row>
    <row r="3568" spans="9:9" x14ac:dyDescent="0.2">
      <c r="I3568" s="138"/>
    </row>
    <row r="3569" spans="9:9" x14ac:dyDescent="0.2">
      <c r="I3569" s="138"/>
    </row>
    <row r="3570" spans="9:9" x14ac:dyDescent="0.2">
      <c r="I3570" s="138"/>
    </row>
    <row r="3571" spans="9:9" x14ac:dyDescent="0.2">
      <c r="I3571" s="138"/>
    </row>
    <row r="3572" spans="9:9" x14ac:dyDescent="0.2">
      <c r="I3572" s="138"/>
    </row>
    <row r="3573" spans="9:9" x14ac:dyDescent="0.2">
      <c r="I3573" s="138"/>
    </row>
    <row r="3574" spans="9:9" x14ac:dyDescent="0.2">
      <c r="I3574" s="138"/>
    </row>
    <row r="3575" spans="9:9" x14ac:dyDescent="0.2">
      <c r="I3575" s="138"/>
    </row>
    <row r="3576" spans="9:9" x14ac:dyDescent="0.2">
      <c r="I3576" s="138"/>
    </row>
    <row r="3577" spans="9:9" x14ac:dyDescent="0.2">
      <c r="I3577" s="138"/>
    </row>
    <row r="3578" spans="9:9" x14ac:dyDescent="0.2">
      <c r="I3578" s="138"/>
    </row>
    <row r="3579" spans="9:9" x14ac:dyDescent="0.2">
      <c r="I3579" s="138"/>
    </row>
    <row r="3580" spans="9:9" x14ac:dyDescent="0.2">
      <c r="I3580" s="138"/>
    </row>
    <row r="3581" spans="9:9" x14ac:dyDescent="0.2">
      <c r="I3581" s="138"/>
    </row>
    <row r="3582" spans="9:9" x14ac:dyDescent="0.2">
      <c r="I3582" s="138"/>
    </row>
    <row r="3583" spans="9:9" x14ac:dyDescent="0.2">
      <c r="I3583" s="138"/>
    </row>
    <row r="3584" spans="9:9" x14ac:dyDescent="0.2">
      <c r="I3584" s="138"/>
    </row>
    <row r="3585" spans="9:9" x14ac:dyDescent="0.2">
      <c r="I3585" s="138"/>
    </row>
    <row r="3586" spans="9:9" x14ac:dyDescent="0.2">
      <c r="I3586" s="138"/>
    </row>
    <row r="3587" spans="9:9" x14ac:dyDescent="0.2">
      <c r="I3587" s="138"/>
    </row>
    <row r="3588" spans="9:9" x14ac:dyDescent="0.2">
      <c r="I3588" s="138"/>
    </row>
    <row r="3589" spans="9:9" x14ac:dyDescent="0.2">
      <c r="I3589" s="138"/>
    </row>
    <row r="3590" spans="9:9" x14ac:dyDescent="0.2">
      <c r="I3590" s="138"/>
    </row>
    <row r="3591" spans="9:9" x14ac:dyDescent="0.2">
      <c r="I3591" s="138"/>
    </row>
    <row r="3592" spans="9:9" x14ac:dyDescent="0.2">
      <c r="I3592" s="138"/>
    </row>
    <row r="3593" spans="9:9" x14ac:dyDescent="0.2">
      <c r="I3593" s="138"/>
    </row>
    <row r="3594" spans="9:9" x14ac:dyDescent="0.2">
      <c r="I3594" s="138"/>
    </row>
    <row r="3595" spans="9:9" x14ac:dyDescent="0.2">
      <c r="I3595" s="138"/>
    </row>
    <row r="3596" spans="9:9" x14ac:dyDescent="0.2">
      <c r="I3596" s="138"/>
    </row>
    <row r="3597" spans="9:9" x14ac:dyDescent="0.2">
      <c r="I3597" s="138"/>
    </row>
    <row r="3598" spans="9:9" x14ac:dyDescent="0.2">
      <c r="I3598" s="138"/>
    </row>
    <row r="3599" spans="9:9" x14ac:dyDescent="0.2">
      <c r="I3599" s="138"/>
    </row>
    <row r="3600" spans="9:9" x14ac:dyDescent="0.2">
      <c r="I3600" s="138"/>
    </row>
    <row r="3601" spans="9:9" x14ac:dyDescent="0.2">
      <c r="I3601" s="138"/>
    </row>
    <row r="3602" spans="9:9" x14ac:dyDescent="0.2">
      <c r="I3602" s="138"/>
    </row>
    <row r="3603" spans="9:9" x14ac:dyDescent="0.2">
      <c r="I3603" s="138"/>
    </row>
    <row r="3604" spans="9:9" x14ac:dyDescent="0.2">
      <c r="I3604" s="138"/>
    </row>
    <row r="3605" spans="9:9" x14ac:dyDescent="0.2">
      <c r="I3605" s="138"/>
    </row>
    <row r="3606" spans="9:9" x14ac:dyDescent="0.2">
      <c r="I3606" s="138"/>
    </row>
    <row r="3607" spans="9:9" x14ac:dyDescent="0.2">
      <c r="I3607" s="138"/>
    </row>
    <row r="3608" spans="9:9" x14ac:dyDescent="0.2">
      <c r="I3608" s="138"/>
    </row>
    <row r="3609" spans="9:9" x14ac:dyDescent="0.2">
      <c r="I3609" s="138"/>
    </row>
    <row r="3610" spans="9:9" x14ac:dyDescent="0.2">
      <c r="I3610" s="138"/>
    </row>
    <row r="3611" spans="9:9" x14ac:dyDescent="0.2">
      <c r="I3611" s="138"/>
    </row>
    <row r="3612" spans="9:9" x14ac:dyDescent="0.2">
      <c r="I3612" s="138"/>
    </row>
    <row r="3613" spans="9:9" x14ac:dyDescent="0.2">
      <c r="I3613" s="138"/>
    </row>
    <row r="3614" spans="9:9" x14ac:dyDescent="0.2">
      <c r="I3614" s="138"/>
    </row>
    <row r="3615" spans="9:9" x14ac:dyDescent="0.2">
      <c r="I3615" s="138"/>
    </row>
    <row r="3616" spans="9:9" x14ac:dyDescent="0.2">
      <c r="I3616" s="138"/>
    </row>
    <row r="3617" spans="9:9" x14ac:dyDescent="0.2">
      <c r="I3617" s="138"/>
    </row>
    <row r="3618" spans="9:9" x14ac:dyDescent="0.2">
      <c r="I3618" s="138"/>
    </row>
    <row r="3619" spans="9:9" x14ac:dyDescent="0.2">
      <c r="I3619" s="138"/>
    </row>
    <row r="3620" spans="9:9" x14ac:dyDescent="0.2">
      <c r="I3620" s="138"/>
    </row>
    <row r="3621" spans="9:9" x14ac:dyDescent="0.2">
      <c r="I3621" s="138"/>
    </row>
    <row r="3622" spans="9:9" x14ac:dyDescent="0.2">
      <c r="I3622" s="138"/>
    </row>
    <row r="3623" spans="9:9" x14ac:dyDescent="0.2">
      <c r="I3623" s="138"/>
    </row>
    <row r="3624" spans="9:9" x14ac:dyDescent="0.2">
      <c r="I3624" s="138"/>
    </row>
    <row r="3625" spans="9:9" x14ac:dyDescent="0.2">
      <c r="I3625" s="138"/>
    </row>
    <row r="3626" spans="9:9" x14ac:dyDescent="0.2">
      <c r="I3626" s="138"/>
    </row>
    <row r="3627" spans="9:9" x14ac:dyDescent="0.2">
      <c r="I3627" s="138"/>
    </row>
    <row r="3628" spans="9:9" x14ac:dyDescent="0.2">
      <c r="I3628" s="138"/>
    </row>
    <row r="3629" spans="9:9" x14ac:dyDescent="0.2">
      <c r="I3629" s="138"/>
    </row>
    <row r="3630" spans="9:9" x14ac:dyDescent="0.2">
      <c r="I3630" s="138"/>
    </row>
    <row r="3631" spans="9:9" x14ac:dyDescent="0.2">
      <c r="I3631" s="138"/>
    </row>
    <row r="3632" spans="9:9" x14ac:dyDescent="0.2">
      <c r="I3632" s="138"/>
    </row>
    <row r="3633" spans="9:9" x14ac:dyDescent="0.2">
      <c r="I3633" s="138"/>
    </row>
    <row r="3634" spans="9:9" x14ac:dyDescent="0.2">
      <c r="I3634" s="138"/>
    </row>
    <row r="3635" spans="9:9" x14ac:dyDescent="0.2">
      <c r="I3635" s="138"/>
    </row>
    <row r="3636" spans="9:9" x14ac:dyDescent="0.2">
      <c r="I3636" s="138"/>
    </row>
    <row r="3637" spans="9:9" x14ac:dyDescent="0.2">
      <c r="I3637" s="138"/>
    </row>
    <row r="3638" spans="9:9" x14ac:dyDescent="0.2">
      <c r="I3638" s="138"/>
    </row>
    <row r="3639" spans="9:9" x14ac:dyDescent="0.2">
      <c r="I3639" s="138"/>
    </row>
    <row r="3640" spans="9:9" x14ac:dyDescent="0.2">
      <c r="I3640" s="138"/>
    </row>
    <row r="3641" spans="9:9" x14ac:dyDescent="0.2">
      <c r="I3641" s="138"/>
    </row>
    <row r="3642" spans="9:9" x14ac:dyDescent="0.2">
      <c r="I3642" s="138"/>
    </row>
    <row r="3643" spans="9:9" x14ac:dyDescent="0.2">
      <c r="I3643" s="138"/>
    </row>
    <row r="3644" spans="9:9" x14ac:dyDescent="0.2">
      <c r="I3644" s="138"/>
    </row>
    <row r="3645" spans="9:9" x14ac:dyDescent="0.2">
      <c r="I3645" s="138"/>
    </row>
    <row r="3646" spans="9:9" x14ac:dyDescent="0.2">
      <c r="I3646" s="138"/>
    </row>
    <row r="3647" spans="9:9" x14ac:dyDescent="0.2">
      <c r="I3647" s="138"/>
    </row>
    <row r="3648" spans="9:9" x14ac:dyDescent="0.2">
      <c r="I3648" s="138"/>
    </row>
    <row r="3649" spans="9:9" x14ac:dyDescent="0.2">
      <c r="I3649" s="138"/>
    </row>
    <row r="3650" spans="9:9" x14ac:dyDescent="0.2">
      <c r="I3650" s="138"/>
    </row>
    <row r="3651" spans="9:9" x14ac:dyDescent="0.2">
      <c r="I3651" s="138"/>
    </row>
    <row r="3652" spans="9:9" x14ac:dyDescent="0.2">
      <c r="I3652" s="138"/>
    </row>
    <row r="3653" spans="9:9" x14ac:dyDescent="0.2">
      <c r="I3653" s="138"/>
    </row>
    <row r="3654" spans="9:9" x14ac:dyDescent="0.2">
      <c r="I3654" s="138"/>
    </row>
    <row r="3655" spans="9:9" x14ac:dyDescent="0.2">
      <c r="I3655" s="138"/>
    </row>
    <row r="3656" spans="9:9" x14ac:dyDescent="0.2">
      <c r="I3656" s="138"/>
    </row>
    <row r="3657" spans="9:9" x14ac:dyDescent="0.2">
      <c r="I3657" s="138"/>
    </row>
    <row r="3658" spans="9:9" x14ac:dyDescent="0.2">
      <c r="I3658" s="138"/>
    </row>
    <row r="3659" spans="9:9" x14ac:dyDescent="0.2">
      <c r="I3659" s="138"/>
    </row>
    <row r="3660" spans="9:9" x14ac:dyDescent="0.2">
      <c r="I3660" s="138"/>
    </row>
    <row r="3661" spans="9:9" x14ac:dyDescent="0.2">
      <c r="I3661" s="138"/>
    </row>
    <row r="3662" spans="9:9" x14ac:dyDescent="0.2">
      <c r="I3662" s="138"/>
    </row>
    <row r="3663" spans="9:9" x14ac:dyDescent="0.2">
      <c r="I3663" s="138"/>
    </row>
    <row r="3664" spans="9:9" x14ac:dyDescent="0.2">
      <c r="I3664" s="138"/>
    </row>
    <row r="3665" spans="9:9" x14ac:dyDescent="0.2">
      <c r="I3665" s="138"/>
    </row>
    <row r="3666" spans="9:9" x14ac:dyDescent="0.2">
      <c r="I3666" s="138"/>
    </row>
    <row r="3667" spans="9:9" x14ac:dyDescent="0.2">
      <c r="I3667" s="138"/>
    </row>
    <row r="3668" spans="9:9" x14ac:dyDescent="0.2">
      <c r="I3668" s="138"/>
    </row>
    <row r="3669" spans="9:9" x14ac:dyDescent="0.2">
      <c r="I3669" s="138"/>
    </row>
    <row r="3670" spans="9:9" x14ac:dyDescent="0.2">
      <c r="I3670" s="138"/>
    </row>
    <row r="3671" spans="9:9" x14ac:dyDescent="0.2">
      <c r="I3671" s="138"/>
    </row>
    <row r="3672" spans="9:9" x14ac:dyDescent="0.2">
      <c r="I3672" s="138"/>
    </row>
    <row r="3673" spans="9:9" x14ac:dyDescent="0.2">
      <c r="I3673" s="138"/>
    </row>
    <row r="3674" spans="9:9" x14ac:dyDescent="0.2">
      <c r="I3674" s="138"/>
    </row>
    <row r="3675" spans="9:9" x14ac:dyDescent="0.2">
      <c r="I3675" s="138"/>
    </row>
    <row r="3676" spans="9:9" x14ac:dyDescent="0.2">
      <c r="I3676" s="138"/>
    </row>
    <row r="3677" spans="9:9" x14ac:dyDescent="0.2">
      <c r="I3677" s="138"/>
    </row>
  </sheetData>
  <sheetProtection sheet="1" objects="1" scenarios="1" selectLockedCells="1"/>
  <printOptions horizontalCentered="1"/>
  <pageMargins left="0.64" right="0.5" top="0.5" bottom="0.25" header="0.5" footer="0.5"/>
  <pageSetup scale="6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Grz Med Wt 2017</vt:lpstr>
      <vt:lpstr>'Grz Med Wt 2017'!\AUTOEXEC</vt:lpstr>
      <vt:lpstr>'Grz Med Wt 2017'!\l</vt:lpstr>
      <vt:lpstr>'Grz Med Wt 2017'!\p</vt:lpstr>
      <vt:lpstr>'Grz Med Wt 2017'!BTABLE</vt:lpstr>
      <vt:lpstr>'Grz Med Wt 2017'!BTABLE1</vt:lpstr>
      <vt:lpstr>'Grz Med Wt 2017'!FOOT</vt:lpstr>
      <vt:lpstr>'Grz Med Wt 2017'!FOOT1</vt:lpstr>
      <vt:lpstr>'Grz Med Wt 2017'!HELP</vt:lpstr>
      <vt:lpstr>'Grz Med Wt 2017'!INVEST</vt:lpstr>
      <vt:lpstr>'Grz Med Wt 2017'!Print_Area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Kelley</dc:creator>
  <cp:lastModifiedBy>William Kelley</cp:lastModifiedBy>
  <dcterms:created xsi:type="dcterms:W3CDTF">2017-08-28T17:49:56Z</dcterms:created>
  <dcterms:modified xsi:type="dcterms:W3CDTF">2017-08-28T18:16:01Z</dcterms:modified>
</cp:coreProperties>
</file>