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26"/>
  <workbookPr autoCompressPictures="0"/>
  <mc:AlternateContent xmlns:mc="http://schemas.openxmlformats.org/markup-compatibility/2006">
    <mc:Choice Requires="x15">
      <x15ac:absPath xmlns:x15ac="http://schemas.microsoft.com/office/spreadsheetml/2010/11/ac" url="/Users/daviddods/Documents/KC Farm School/SARE Grant - RWH/Calcs, Reference/"/>
    </mc:Choice>
  </mc:AlternateContent>
  <xr:revisionPtr revIDLastSave="0" documentId="13_ncr:1_{263BC07B-9E1F-3449-B08A-4A8971D6D8D1}" xr6:coauthVersionLast="47" xr6:coauthVersionMax="47" xr10:uidLastSave="{00000000-0000-0000-0000-000000000000}"/>
  <bookViews>
    <workbookView xWindow="0" yWindow="760" windowWidth="30240" windowHeight="18880" xr2:uid="{00000000-000D-0000-FFFF-FFFF00000000}"/>
  </bookViews>
  <sheets>
    <sheet name="RWH Calculator, 1 year" sheetId="7" r:id="rId1"/>
    <sheet name="RWH Calculator, 2 year" sheetId="15" r:id="rId2"/>
    <sheet name="Midwest Rainfall Aves" sheetId="16" r:id="rId3"/>
  </sheets>
  <definedNames>
    <definedName name="_xlnm.Print_Area" localSheetId="0">'RWH Calculator, 1 year'!$C$2:$P$35</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7" i="15" l="1"/>
  <c r="D77" i="15"/>
  <c r="D87" i="15"/>
  <c r="F35" i="15"/>
  <c r="D24" i="15"/>
  <c r="D82" i="15"/>
  <c r="D88" i="15"/>
  <c r="D89" i="15"/>
  <c r="E86" i="15"/>
  <c r="E77" i="15"/>
  <c r="E87" i="15"/>
  <c r="E24" i="15"/>
  <c r="E82" i="15"/>
  <c r="E88" i="15"/>
  <c r="E89" i="15"/>
  <c r="F86" i="15"/>
  <c r="F77" i="15"/>
  <c r="F87" i="15"/>
  <c r="F24" i="15"/>
  <c r="F82" i="15"/>
  <c r="F88" i="15"/>
  <c r="F89" i="15"/>
  <c r="G86" i="15"/>
  <c r="G77" i="15"/>
  <c r="G87" i="15"/>
  <c r="G24" i="15"/>
  <c r="G82" i="15"/>
  <c r="G88" i="15"/>
  <c r="G89" i="15"/>
  <c r="H86" i="15"/>
  <c r="H77" i="15"/>
  <c r="H87" i="15"/>
  <c r="H24" i="15"/>
  <c r="H82" i="15"/>
  <c r="H88" i="15"/>
  <c r="H89" i="15"/>
  <c r="I86" i="15"/>
  <c r="I77" i="15"/>
  <c r="I87" i="15"/>
  <c r="I24" i="15"/>
  <c r="I82" i="15"/>
  <c r="I88" i="15"/>
  <c r="I89" i="15"/>
  <c r="J86" i="15"/>
  <c r="J77" i="15"/>
  <c r="J87" i="15"/>
  <c r="J24" i="15"/>
  <c r="J82" i="15"/>
  <c r="J88" i="15"/>
  <c r="J89" i="15"/>
  <c r="K86" i="15"/>
  <c r="K77" i="15"/>
  <c r="K87" i="15"/>
  <c r="K24" i="15"/>
  <c r="K82" i="15"/>
  <c r="K88" i="15"/>
  <c r="K89" i="15"/>
  <c r="L86" i="15"/>
  <c r="L77" i="15"/>
  <c r="L87" i="15"/>
  <c r="L24" i="15"/>
  <c r="L82" i="15"/>
  <c r="L88" i="15"/>
  <c r="L89" i="15"/>
  <c r="M86" i="15"/>
  <c r="M77" i="15"/>
  <c r="M87" i="15"/>
  <c r="M24" i="15"/>
  <c r="M82" i="15"/>
  <c r="M88" i="15"/>
  <c r="M89" i="15"/>
  <c r="N86" i="15"/>
  <c r="N77" i="15"/>
  <c r="N87" i="15"/>
  <c r="N24" i="15"/>
  <c r="N82" i="15"/>
  <c r="N88" i="15"/>
  <c r="N89" i="15"/>
  <c r="O86" i="15"/>
  <c r="O77" i="15"/>
  <c r="O87" i="15"/>
  <c r="O24" i="15"/>
  <c r="O82" i="15"/>
  <c r="O88" i="15"/>
  <c r="O89" i="15"/>
  <c r="P86" i="15"/>
  <c r="P77" i="15"/>
  <c r="P87" i="15"/>
  <c r="P24" i="15"/>
  <c r="P82" i="15"/>
  <c r="P88" i="15"/>
  <c r="P90" i="15"/>
  <c r="P89" i="15"/>
  <c r="Q86" i="15"/>
  <c r="Q77" i="15"/>
  <c r="Q87" i="15"/>
  <c r="Q24" i="15"/>
  <c r="Q82" i="15"/>
  <c r="Q88" i="15"/>
  <c r="Q90" i="15"/>
  <c r="Q89" i="15"/>
  <c r="R86" i="15"/>
  <c r="R77" i="15"/>
  <c r="R87" i="15"/>
  <c r="R24" i="15"/>
  <c r="R82" i="15"/>
  <c r="R88" i="15"/>
  <c r="R90" i="15"/>
  <c r="R89" i="15"/>
  <c r="S86" i="15"/>
  <c r="S77" i="15"/>
  <c r="S87" i="15"/>
  <c r="S24" i="15"/>
  <c r="S82" i="15"/>
  <c r="S88" i="15"/>
  <c r="S90" i="15"/>
  <c r="S89" i="15"/>
  <c r="T86" i="15"/>
  <c r="T77" i="15"/>
  <c r="T87" i="15"/>
  <c r="T24" i="15"/>
  <c r="T82" i="15"/>
  <c r="T88" i="15"/>
  <c r="T90" i="15"/>
  <c r="T89" i="15"/>
  <c r="U86" i="15"/>
  <c r="U77" i="15"/>
  <c r="U87" i="15"/>
  <c r="U24" i="15"/>
  <c r="U82" i="15"/>
  <c r="U88" i="15"/>
  <c r="U90" i="15"/>
  <c r="U89" i="15"/>
  <c r="V86" i="15"/>
  <c r="V77" i="15"/>
  <c r="V87" i="15"/>
  <c r="V24" i="15"/>
  <c r="V82" i="15"/>
  <c r="V88" i="15"/>
  <c r="V90" i="15"/>
  <c r="V89" i="15"/>
  <c r="W86" i="15"/>
  <c r="W77" i="15"/>
  <c r="W87" i="15"/>
  <c r="W24" i="15"/>
  <c r="W82" i="15"/>
  <c r="W88" i="15"/>
  <c r="W90" i="15"/>
  <c r="W89" i="15"/>
  <c r="X86" i="15"/>
  <c r="X77" i="15"/>
  <c r="X87" i="15"/>
  <c r="X24" i="15"/>
  <c r="X82" i="15"/>
  <c r="X88" i="15"/>
  <c r="X90" i="15"/>
  <c r="X89" i="15"/>
  <c r="Y86" i="15"/>
  <c r="Y77" i="15"/>
  <c r="Y87" i="15"/>
  <c r="Y24" i="15"/>
  <c r="Y82" i="15"/>
  <c r="Y88" i="15"/>
  <c r="Y90" i="15"/>
  <c r="Y89" i="15"/>
  <c r="Z86" i="15"/>
  <c r="Z77" i="15"/>
  <c r="Z87" i="15"/>
  <c r="Z24" i="15"/>
  <c r="Z82" i="15"/>
  <c r="Z88" i="15"/>
  <c r="Z90" i="15"/>
  <c r="Z89" i="15"/>
  <c r="AA86" i="15"/>
  <c r="AA77" i="15"/>
  <c r="AA87" i="15"/>
  <c r="AA24" i="15"/>
  <c r="AA82" i="15"/>
  <c r="AA88" i="15"/>
  <c r="AA90" i="15"/>
  <c r="AB90" i="15"/>
  <c r="AB88" i="15"/>
  <c r="AB87" i="15"/>
  <c r="AB82" i="15"/>
  <c r="AB81" i="15"/>
  <c r="AB77" i="15"/>
  <c r="D44" i="15"/>
  <c r="D63" i="15"/>
  <c r="E44" i="15"/>
  <c r="E63" i="15"/>
  <c r="F44" i="15"/>
  <c r="F63" i="15"/>
  <c r="G44" i="15"/>
  <c r="G63" i="15"/>
  <c r="H44" i="15"/>
  <c r="H63" i="15"/>
  <c r="I44" i="15"/>
  <c r="I63" i="15"/>
  <c r="J44" i="15"/>
  <c r="J63" i="15"/>
  <c r="K44" i="15"/>
  <c r="K63" i="15"/>
  <c r="L44" i="15"/>
  <c r="L63" i="15"/>
  <c r="M44" i="15"/>
  <c r="M63" i="15"/>
  <c r="N44" i="15"/>
  <c r="N63" i="15"/>
  <c r="O44" i="15"/>
  <c r="O63" i="15"/>
  <c r="P44" i="15"/>
  <c r="P63" i="15"/>
  <c r="Q44" i="15"/>
  <c r="Q63" i="15"/>
  <c r="R44" i="15"/>
  <c r="R63" i="15"/>
  <c r="S44" i="15"/>
  <c r="S63" i="15"/>
  <c r="T44" i="15"/>
  <c r="T63" i="15"/>
  <c r="U44" i="15"/>
  <c r="U63" i="15"/>
  <c r="V44" i="15"/>
  <c r="V63" i="15"/>
  <c r="W44" i="15"/>
  <c r="W63" i="15"/>
  <c r="X44" i="15"/>
  <c r="X63" i="15"/>
  <c r="Y44" i="15"/>
  <c r="Y63" i="15"/>
  <c r="Z44" i="15"/>
  <c r="Z63" i="15"/>
  <c r="AA44" i="15"/>
  <c r="AA63" i="15"/>
  <c r="AB63" i="15"/>
  <c r="D52" i="15"/>
  <c r="D62" i="15"/>
  <c r="E52" i="15"/>
  <c r="E62" i="15"/>
  <c r="F52" i="15"/>
  <c r="F62" i="15"/>
  <c r="G52" i="15"/>
  <c r="G62" i="15"/>
  <c r="H52" i="15"/>
  <c r="H62" i="15"/>
  <c r="I52" i="15"/>
  <c r="I62" i="15"/>
  <c r="J52" i="15"/>
  <c r="J62" i="15"/>
  <c r="K52" i="15"/>
  <c r="K62" i="15"/>
  <c r="L52" i="15"/>
  <c r="L62" i="15"/>
  <c r="M52" i="15"/>
  <c r="M62" i="15"/>
  <c r="N52" i="15"/>
  <c r="N62" i="15"/>
  <c r="O52" i="15"/>
  <c r="O62" i="15"/>
  <c r="P52" i="15"/>
  <c r="P62" i="15"/>
  <c r="Q52" i="15"/>
  <c r="Q62" i="15"/>
  <c r="R52" i="15"/>
  <c r="R62" i="15"/>
  <c r="S52" i="15"/>
  <c r="S62" i="15"/>
  <c r="T52" i="15"/>
  <c r="T62" i="15"/>
  <c r="U52" i="15"/>
  <c r="U62" i="15"/>
  <c r="V52" i="15"/>
  <c r="V62" i="15"/>
  <c r="W52" i="15"/>
  <c r="W62" i="15"/>
  <c r="X52" i="15"/>
  <c r="X62" i="15"/>
  <c r="Y52" i="15"/>
  <c r="Y62" i="15"/>
  <c r="Z52" i="15"/>
  <c r="Z62" i="15"/>
  <c r="AA52" i="15"/>
  <c r="AA62" i="15"/>
  <c r="AB62" i="15"/>
  <c r="D64" i="15"/>
  <c r="E61" i="15"/>
  <c r="E64" i="15"/>
  <c r="F61" i="15"/>
  <c r="F64" i="15"/>
  <c r="G61" i="15"/>
  <c r="G64" i="15"/>
  <c r="H61" i="15"/>
  <c r="H64" i="15"/>
  <c r="I61" i="15"/>
  <c r="I64" i="15"/>
  <c r="J61" i="15"/>
  <c r="J64" i="15"/>
  <c r="K61" i="15"/>
  <c r="K64" i="15"/>
  <c r="L61" i="15"/>
  <c r="L64" i="15"/>
  <c r="M61" i="15"/>
  <c r="M64" i="15"/>
  <c r="N61" i="15"/>
  <c r="N64" i="15"/>
  <c r="O61" i="15"/>
  <c r="O64" i="15"/>
  <c r="P61" i="15"/>
  <c r="P65" i="15"/>
  <c r="P64" i="15"/>
  <c r="Q61" i="15"/>
  <c r="Q65" i="15"/>
  <c r="Q64" i="15"/>
  <c r="R61" i="15"/>
  <c r="R65" i="15"/>
  <c r="R64" i="15"/>
  <c r="S61" i="15"/>
  <c r="S65" i="15"/>
  <c r="S64" i="15"/>
  <c r="T61" i="15"/>
  <c r="T65" i="15"/>
  <c r="T64" i="15"/>
  <c r="U61" i="15"/>
  <c r="U65" i="15"/>
  <c r="U64" i="15"/>
  <c r="V61" i="15"/>
  <c r="V65" i="15"/>
  <c r="V64" i="15"/>
  <c r="W61" i="15"/>
  <c r="W65" i="15"/>
  <c r="W64" i="15"/>
  <c r="X61" i="15"/>
  <c r="X65" i="15"/>
  <c r="X64" i="15"/>
  <c r="Y61" i="15"/>
  <c r="Y65" i="15"/>
  <c r="Y64" i="15"/>
  <c r="Z61" i="15"/>
  <c r="Z65" i="15"/>
  <c r="Z64" i="15"/>
  <c r="AA61" i="15"/>
  <c r="AA65" i="15"/>
  <c r="AB65" i="15"/>
  <c r="AB51" i="15"/>
  <c r="AB52" i="15"/>
  <c r="AB44" i="15"/>
  <c r="AA89" i="15"/>
  <c r="AA64" i="15"/>
  <c r="D90" i="15"/>
  <c r="E90" i="15"/>
  <c r="F90" i="15"/>
  <c r="G90" i="15"/>
  <c r="H90" i="15"/>
  <c r="I90" i="15"/>
  <c r="J90" i="15"/>
  <c r="K90" i="15"/>
  <c r="L90" i="15"/>
  <c r="M90" i="15"/>
  <c r="N90" i="15"/>
  <c r="O90" i="15"/>
  <c r="D65" i="15"/>
  <c r="E65" i="15"/>
  <c r="F65" i="15"/>
  <c r="G65" i="15"/>
  <c r="H65" i="15"/>
  <c r="I65" i="15"/>
  <c r="J65" i="15"/>
  <c r="K65" i="15"/>
  <c r="L65" i="15"/>
  <c r="M65" i="15"/>
  <c r="N65" i="15"/>
  <c r="O65" i="15"/>
  <c r="D17" i="7"/>
  <c r="D52" i="7"/>
  <c r="D62" i="7"/>
  <c r="F35" i="7"/>
  <c r="D24" i="7"/>
  <c r="D44" i="7"/>
  <c r="D63" i="7"/>
  <c r="D64" i="7"/>
  <c r="E61" i="7"/>
  <c r="E52" i="7"/>
  <c r="E62" i="7"/>
  <c r="E24" i="7"/>
  <c r="E44" i="7"/>
  <c r="E63" i="7"/>
  <c r="E64" i="7"/>
  <c r="F61" i="7"/>
  <c r="F52" i="7"/>
  <c r="F62" i="7"/>
  <c r="F24" i="7"/>
  <c r="F44" i="7"/>
  <c r="F63" i="7"/>
  <c r="F64" i="7"/>
  <c r="G61" i="7"/>
  <c r="G52" i="7"/>
  <c r="G62" i="7"/>
  <c r="G24" i="7"/>
  <c r="G44" i="7"/>
  <c r="G63" i="7"/>
  <c r="G64" i="7"/>
  <c r="H61" i="7"/>
  <c r="H52" i="7"/>
  <c r="H62" i="7"/>
  <c r="H24" i="7"/>
  <c r="H44" i="7"/>
  <c r="H63" i="7"/>
  <c r="H64" i="7"/>
  <c r="I61" i="7"/>
  <c r="I52" i="7"/>
  <c r="I62" i="7"/>
  <c r="I24" i="7"/>
  <c r="I44" i="7"/>
  <c r="I63" i="7"/>
  <c r="I64" i="7"/>
  <c r="J61" i="7"/>
  <c r="J52" i="7"/>
  <c r="J62" i="7"/>
  <c r="J24" i="7"/>
  <c r="J44" i="7"/>
  <c r="J63" i="7"/>
  <c r="J64" i="7"/>
  <c r="K61" i="7"/>
  <c r="K52" i="7"/>
  <c r="K62" i="7"/>
  <c r="K24" i="7"/>
  <c r="K44" i="7"/>
  <c r="K63" i="7"/>
  <c r="K64" i="7"/>
  <c r="L61" i="7"/>
  <c r="L52" i="7"/>
  <c r="L62" i="7"/>
  <c r="L24" i="7"/>
  <c r="L44" i="7"/>
  <c r="L63" i="7"/>
  <c r="L64" i="7"/>
  <c r="M61" i="7"/>
  <c r="M52" i="7"/>
  <c r="M62" i="7"/>
  <c r="M24" i="7"/>
  <c r="M44" i="7"/>
  <c r="M63" i="7"/>
  <c r="M64" i="7"/>
  <c r="N61" i="7"/>
  <c r="N52" i="7"/>
  <c r="N62" i="7"/>
  <c r="N24" i="7"/>
  <c r="N44" i="7"/>
  <c r="N63" i="7"/>
  <c r="N64" i="7"/>
  <c r="O61" i="7"/>
  <c r="O52" i="7"/>
  <c r="O62" i="7"/>
  <c r="D65" i="7"/>
  <c r="E65" i="7"/>
  <c r="F65" i="7"/>
  <c r="G65" i="7"/>
  <c r="H65" i="7"/>
  <c r="I65" i="7"/>
  <c r="J65" i="7"/>
  <c r="K65" i="7"/>
  <c r="L65" i="7"/>
  <c r="M65" i="7"/>
  <c r="N65" i="7"/>
  <c r="O24" i="7"/>
  <c r="O44" i="7"/>
  <c r="O63" i="7"/>
  <c r="O65" i="7"/>
  <c r="P65" i="7"/>
  <c r="L77" i="7"/>
  <c r="L87" i="7"/>
  <c r="D77" i="7"/>
  <c r="D87" i="7"/>
  <c r="D82" i="7"/>
  <c r="D88" i="7"/>
  <c r="D89" i="7"/>
  <c r="E86" i="7"/>
  <c r="E77" i="7"/>
  <c r="E87" i="7"/>
  <c r="E82" i="7"/>
  <c r="E88" i="7"/>
  <c r="E89" i="7"/>
  <c r="F86" i="7"/>
  <c r="F77" i="7"/>
  <c r="F87" i="7"/>
  <c r="F82" i="7"/>
  <c r="F88" i="7"/>
  <c r="F89" i="7"/>
  <c r="G86" i="7"/>
  <c r="G77" i="7"/>
  <c r="G87" i="7"/>
  <c r="G82" i="7"/>
  <c r="G88" i="7"/>
  <c r="G89" i="7"/>
  <c r="H86" i="7"/>
  <c r="H77" i="7"/>
  <c r="H87" i="7"/>
  <c r="H82" i="7"/>
  <c r="H88" i="7"/>
  <c r="H89" i="7"/>
  <c r="I86" i="7"/>
  <c r="I77" i="7"/>
  <c r="I87" i="7"/>
  <c r="I82" i="7"/>
  <c r="I88" i="7"/>
  <c r="I89" i="7"/>
  <c r="J86" i="7"/>
  <c r="J77" i="7"/>
  <c r="J87" i="7"/>
  <c r="J82" i="7"/>
  <c r="J88" i="7"/>
  <c r="J89" i="7"/>
  <c r="K86" i="7"/>
  <c r="K77" i="7"/>
  <c r="K87" i="7"/>
  <c r="K82" i="7"/>
  <c r="K88" i="7"/>
  <c r="K89" i="7"/>
  <c r="L86" i="7"/>
  <c r="L82" i="7"/>
  <c r="L88" i="7"/>
  <c r="L90" i="7"/>
  <c r="L89" i="7"/>
  <c r="M86" i="7"/>
  <c r="M77" i="7"/>
  <c r="M87" i="7"/>
  <c r="M82" i="7"/>
  <c r="M88" i="7"/>
  <c r="M90" i="7"/>
  <c r="M89" i="7"/>
  <c r="N86" i="7"/>
  <c r="N77" i="7"/>
  <c r="N87" i="7"/>
  <c r="N82" i="7"/>
  <c r="N88" i="7"/>
  <c r="N90" i="7"/>
  <c r="N89" i="7"/>
  <c r="O86" i="7"/>
  <c r="O77" i="7"/>
  <c r="O87" i="7"/>
  <c r="O82" i="7"/>
  <c r="O88" i="7"/>
  <c r="O90" i="7"/>
  <c r="D90" i="7"/>
  <c r="E90" i="7"/>
  <c r="F90" i="7"/>
  <c r="G90" i="7"/>
  <c r="H90" i="7"/>
  <c r="I90" i="7"/>
  <c r="J90" i="7"/>
  <c r="K90" i="7"/>
  <c r="P90" i="7"/>
  <c r="O89" i="7"/>
  <c r="P88" i="7"/>
  <c r="P87" i="7"/>
  <c r="P63" i="7"/>
  <c r="P62" i="7"/>
  <c r="P82" i="7"/>
  <c r="P77" i="7"/>
  <c r="P76" i="7"/>
  <c r="O64" i="7"/>
  <c r="P24" i="7"/>
  <c r="P44" i="7"/>
  <c r="P52" i="7"/>
</calcChain>
</file>

<file path=xl/sharedStrings.xml><?xml version="1.0" encoding="utf-8"?>
<sst xmlns="http://schemas.openxmlformats.org/spreadsheetml/2006/main" count="464" uniqueCount="127">
  <si>
    <t>Jan</t>
  </si>
  <si>
    <t>Feb</t>
  </si>
  <si>
    <t>Mar</t>
  </si>
  <si>
    <t>Apr</t>
  </si>
  <si>
    <t>May</t>
  </si>
  <si>
    <t>Jun</t>
  </si>
  <si>
    <t>Jul</t>
  </si>
  <si>
    <t>Aug</t>
  </si>
  <si>
    <t>Sep</t>
  </si>
  <si>
    <t>Oct</t>
  </si>
  <si>
    <t>Nov</t>
  </si>
  <si>
    <t>Dec</t>
  </si>
  <si>
    <t>Annual</t>
  </si>
  <si>
    <t>Tunnel Width</t>
  </si>
  <si>
    <t>ft</t>
  </si>
  <si>
    <t>Tunnel Length</t>
  </si>
  <si>
    <t>sq ft</t>
  </si>
  <si>
    <t>Planting Beds</t>
  </si>
  <si>
    <t>Length
(ft)</t>
  </si>
  <si>
    <t>Width
(ft)</t>
  </si>
  <si>
    <t>gal</t>
  </si>
  <si>
    <t>Roof Area</t>
  </si>
  <si>
    <t>Volume of water in tank at start of the month (gal)</t>
  </si>
  <si>
    <t>Water used for irrigation (gal)</t>
  </si>
  <si>
    <t>Volume of water in tank at the end of the month (gal)</t>
  </si>
  <si>
    <t>Total Irrigated Area
(sq ft)</t>
  </si>
  <si>
    <t>1. High Tunnel Size</t>
  </si>
  <si>
    <t>2. Tank Size</t>
  </si>
  <si>
    <t>Tank storage capacity (gallons)</t>
  </si>
  <si>
    <t>3A. Planting Bed Area</t>
  </si>
  <si>
    <t>How many square feet of planting beds do you irrigate?</t>
  </si>
  <si>
    <t>Input the number of planting beds, and the length and width of each one.</t>
  </si>
  <si>
    <t>If you irrigate the entire area inside the tunnel, enter 1 for the number of planting beds, plus the length and width of the tunnel.</t>
  </si>
  <si>
    <t>3B. Weekly Irrigation Rate + How Much Water You Use Each Month</t>
  </si>
  <si>
    <t>Weekly Irrigation Rate ("/week)</t>
  </si>
  <si>
    <t>Monthly Irrigation Water Volume Used (gal)</t>
  </si>
  <si>
    <t>Runoff Volume (gal)</t>
  </si>
  <si>
    <t xml:space="preserve">Rainfall - monthly average (inches):  </t>
  </si>
  <si>
    <t xml:space="preserve">Enter the monthly rainfall amounts from the location nearest you.  The default values are for Kansas City, Missouri </t>
  </si>
  <si>
    <t>3. Water Use in the Planting Beds</t>
  </si>
  <si>
    <t>Estimate your monthly water use from the area of irrigated beds (Table 3A) plus the inches of water used each month (Table 3B)</t>
  </si>
  <si>
    <t>The tables below help you size a storage tank for rainwater harvesting off the roof of a high tunnel.</t>
  </si>
  <si>
    <t>Yellow cells require input for your site.</t>
  </si>
  <si>
    <t>Formula: Tunnel roof area (SF) x inches of rainfall x 0.62 gal/SF per inch x 0.95</t>
  </si>
  <si>
    <t>Notes and Explanations of the formulas in the tables</t>
  </si>
  <si>
    <t>Water used comes from Section 3B</t>
  </si>
  <si>
    <t>Water from rainfall comes from Section 4</t>
  </si>
  <si>
    <t>Change these numbers if you use more or less water each month</t>
  </si>
  <si>
    <t>Formula: Square feet of irrigated bed (3A) x inches/week of water x 0.62 gallon/SF per inch x weeks/month</t>
  </si>
  <si>
    <t>The starting volume each month is the ending volume from the preceding month</t>
  </si>
  <si>
    <t>Formula: Starting volume of water in the tank + rainfall added - irrigation water used.  The ending volume can't go below zero or above the tank size</t>
  </si>
  <si>
    <t>6. Drought Year - Made Up Rainfall Numbers (What if?)</t>
  </si>
  <si>
    <t>Water volume available from rainfall (gal)</t>
  </si>
  <si>
    <t>Supplemental water needed (gal)</t>
  </si>
  <si>
    <t>Rainfall:</t>
  </si>
  <si>
    <t>Irrigation Rate:</t>
  </si>
  <si>
    <t>Tank Calculations:</t>
  </si>
  <si>
    <t>You can also change your monthly irrigation rate in the second table if you want to see the effect of watering more or less.</t>
  </si>
  <si>
    <t>Fill in the information working from top to bottom.</t>
  </si>
  <si>
    <t>Total</t>
  </si>
  <si>
    <t>Weeks/month</t>
  </si>
  <si>
    <t>How much roof area is available to catch rainfall?  Include the length and width of your high tunnel if you have gutters on both sides.  If only on one side, use half the width.</t>
  </si>
  <si>
    <t xml:space="preserve">   1 inch of water over 1 square foot = 0.62 gallons</t>
  </si>
  <si>
    <t>If you know how much water you use each month, you can overwrite the formulas to enter those numbers</t>
  </si>
  <si>
    <t>For each month, enter how many inches of water you irrigate each week.  The default irrigation rates in the table are 0.5"/week in winter, 1"/week in spring and fall, and 1.5" week in summer.</t>
  </si>
  <si>
    <t>Water use is calculated from the Planting Bed Area and the weekly irrigation rate.</t>
  </si>
  <si>
    <t>4. Monthly Rainfall and Volume of Rainwater You Can Collect:</t>
  </si>
  <si>
    <t>Rainwater Harvesting (RWH) Calculator for a High Tunnel</t>
  </si>
  <si>
    <t>Use the tables below to try out "what if" scenarios:</t>
  </si>
  <si>
    <t>Then you can change the tank size in Section 2 and see if a larger tank does any good.  If it never fills up, the extra size may not be worth the cost.</t>
  </si>
  <si>
    <t>Missouri</t>
  </si>
  <si>
    <t>Kansas City</t>
  </si>
  <si>
    <t>Historical Monthly Average Rainfall (inches) - Midwest U.S. Cities</t>
  </si>
  <si>
    <t>For more current information or other locations see the National Weather Service U.S. Map and click on the region nearest you:</t>
  </si>
  <si>
    <t>https://www.weather.gov/wrh/climate</t>
  </si>
  <si>
    <t>Location</t>
  </si>
  <si>
    <t>St. Joseph</t>
  </si>
  <si>
    <t>Chillicothe</t>
  </si>
  <si>
    <t>Maryville</t>
  </si>
  <si>
    <t>Columbia</t>
  </si>
  <si>
    <t>St. Louis</t>
  </si>
  <si>
    <t>Nevada</t>
  </si>
  <si>
    <t>Springfield</t>
  </si>
  <si>
    <t>Cape Girardeau</t>
  </si>
  <si>
    <t>Kansas</t>
  </si>
  <si>
    <t>Lawrence</t>
  </si>
  <si>
    <t>Topeka</t>
  </si>
  <si>
    <t>Ottawa</t>
  </si>
  <si>
    <t>Wichita</t>
  </si>
  <si>
    <t>Coffeeville</t>
  </si>
  <si>
    <t>Manhattan</t>
  </si>
  <si>
    <t>Hays</t>
  </si>
  <si>
    <t>Smith Center</t>
  </si>
  <si>
    <t>Goodland</t>
  </si>
  <si>
    <t>Nebraska</t>
  </si>
  <si>
    <t>Omaha</t>
  </si>
  <si>
    <t>Lincoln</t>
  </si>
  <si>
    <t>Hastings</t>
  </si>
  <si>
    <t>North Platte</t>
  </si>
  <si>
    <t>Ogallala</t>
  </si>
  <si>
    <t>Valentine</t>
  </si>
  <si>
    <t>Iowa</t>
  </si>
  <si>
    <t>Des Moines</t>
  </si>
  <si>
    <t>Cedar Rapids</t>
  </si>
  <si>
    <t>Davenport</t>
  </si>
  <si>
    <t>Dubuque</t>
  </si>
  <si>
    <t>Burlington</t>
  </si>
  <si>
    <t>Fort Dodge</t>
  </si>
  <si>
    <t>Sioux City</t>
  </si>
  <si>
    <t>Source:  National Weather Service.  Averages are typically 2000 to mid-2025, but the period of record and completeness vary by location.</t>
  </si>
  <si>
    <t>If more water is used for irrigation than is provided by the rainwater, the tank volume will go down to zero, and the last row shows how much extra water was needed.</t>
  </si>
  <si>
    <t>If more rainwater is available than is needed each month, the volume at the end of the month will be the tank size because the excess will overflow.</t>
  </si>
  <si>
    <t>If you drain your tank in the winter, set the values for "Volume of Water in Tank at Start of the Month" and "Water Volume Added From Rainfall" to zero for the months the tank is dry.</t>
  </si>
  <si>
    <t>Historical rainfall averages for a number of Midwest cities are contained on a following sheet in the workbook</t>
  </si>
  <si>
    <t>This table calculates how much water is left in the storage tank at the end of each month based on the irrigation water used (3B), how much rainwater is collected (4), and the size of the tank (2).</t>
  </si>
  <si>
    <t>Total, 2 yr</t>
  </si>
  <si>
    <t>Total, 2 years</t>
  </si>
  <si>
    <t>The starting values below are rainfall averages in Kansas City, MO, and modest tunnel and tank sizes. Adjust these to fit your situation.</t>
  </si>
  <si>
    <t>This page runs the calculations for one year.  The next page has the same tables extended for two years if you want to see the effects of storing water from one year to the next.</t>
  </si>
  <si>
    <t>Explanations of the formulas are included to the right of the calcuation lines.  More detail is contained in the companion user guide.</t>
  </si>
  <si>
    <t>This page runs the calculations for two years if you want to see the effects of storing water from one year to the next.</t>
  </si>
  <si>
    <t xml:space="preserve">Enter the monthly rainfall amounts from the location nearest you.  The default values are the long term averages for Kansas City, Missouri </t>
  </si>
  <si>
    <r>
      <rPr>
        <b/>
        <sz val="12"/>
        <color theme="1"/>
        <rFont val="Calibri"/>
        <family val="2"/>
      </rPr>
      <t xml:space="preserve">Weeks Per Month: </t>
    </r>
    <r>
      <rPr>
        <sz val="12"/>
        <color theme="1"/>
        <rFont val="Calibri"/>
        <family val="2"/>
      </rPr>
      <t>this is used in several rows below to calculate monthly average numbers</t>
    </r>
  </si>
  <si>
    <t>The 0.95 is a runoff factor.  It assumes that you collect about 95% of the rain that falls on the roof, and 5% is lost to evaporation or diverted</t>
  </si>
  <si>
    <t>5. Tank Sizing Calculations</t>
  </si>
  <si>
    <t>In the first table for rainfall, use weather records from a dry year or put in your own numbers to simulate a severe drought year.  Then you can see how that affects tank sizing.  The numbers below assume a drought starts in August in KC.</t>
  </si>
  <si>
    <t>In the first table for rainfall, use weather records from a dry year or put in your own numbers to simulate a severe drought year.  Then you can see how that affects tank sizing.  The default numbers are a made up severe extended drought.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</si>
</sst>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sz val="12"/>
      <color theme="1"/>
      <name val="Calibri"/>
      <family val="2"/>
      <scheme val="minor"/>
    </font>
    <font>
      <sz val="12"/>
      <color theme="1"/>
      <name val="Calibri"/>
      <family val="2"/>
      <scheme val="minor"/>
    </font>
    <font>
      <u/>
      <sz val="11"/>
      <color theme="10"/>
      <name val="Calibri"/>
      <family val="2"/>
      <scheme val="minor"/>
    </font>
    <font>
      <u/>
      <sz val="11"/>
      <color theme="11"/>
      <name val="Calibri"/>
      <family val="2"/>
      <scheme val="minor"/>
    </font>
    <font>
      <b/>
      <sz val="12"/>
      <color theme="1"/>
      <name val="Calibri"/>
      <family val="2"/>
      <scheme val="minor"/>
    </font>
    <font>
      <sz val="12"/>
      <color theme="1"/>
      <name val="Calibri"/>
      <family val="2"/>
    </font>
    <font>
      <b/>
      <sz val="12"/>
      <color theme="1"/>
      <name val="Calibri"/>
      <family val="2"/>
    </font>
    <font>
      <b/>
      <sz val="12"/>
      <color rgb="FF000000"/>
      <name val="Calibri"/>
      <family val="2"/>
    </font>
    <font>
      <sz val="11"/>
      <color theme="1"/>
      <name val="Calibri (Body)"/>
    </font>
    <font>
      <b/>
      <sz val="16"/>
      <color theme="1"/>
      <name val="Calibri"/>
      <family val="2"/>
    </font>
    <font>
      <sz val="11"/>
      <color theme="1"/>
      <name val="Calibri"/>
      <family val="2"/>
    </font>
    <font>
      <b/>
      <sz val="14"/>
      <color theme="1"/>
      <name val="Calibri"/>
      <family val="2"/>
    </font>
    <font>
      <b/>
      <sz val="14"/>
      <color theme="1"/>
      <name val="Calibri"/>
      <family val="2"/>
      <scheme val="minor"/>
    </font>
    <font>
      <b/>
      <sz val="14"/>
      <color rgb="FF0070C0"/>
      <name val="Calibri"/>
      <family val="2"/>
    </font>
    <font>
      <b/>
      <sz val="14"/>
      <color rgb="FF0070C0"/>
      <name val="Calibri"/>
      <family val="2"/>
      <scheme val="minor"/>
    </font>
    <font>
      <b/>
      <sz val="12"/>
      <color rgb="FFFF2F92"/>
      <name val="Calibri"/>
      <family val="2"/>
    </font>
    <font>
      <sz val="12"/>
      <color rgb="FF000000"/>
      <name val="Calibri"/>
      <family val="2"/>
    </font>
    <font>
      <i/>
      <sz val="11"/>
      <color theme="1"/>
      <name val="Arial"/>
      <family val="2"/>
    </font>
    <font>
      <sz val="8"/>
      <name val="Calibri"/>
      <family val="2"/>
      <scheme val="minor"/>
    </font>
    <font>
      <b/>
      <i/>
      <sz val="12"/>
      <color rgb="FFFF0000"/>
      <name val="Arial"/>
      <family val="2"/>
    </font>
  </fonts>
  <fills count="3">
    <fill>
      <patternFill patternType="none"/>
    </fill>
    <fill>
      <patternFill patternType="gray125"/>
    </fill>
    <fill>
      <patternFill patternType="solid">
        <fgColor theme="7"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diagonal/>
    </border>
    <border>
      <left/>
      <right style="medium">
        <color indexed="64"/>
      </right>
      <top style="medium">
        <color indexed="64"/>
      </top>
      <bottom style="double">
        <color auto="1"/>
      </bottom>
      <diagonal/>
    </border>
    <border>
      <left style="thin">
        <color auto="1"/>
      </left>
      <right style="medium">
        <color indexed="64"/>
      </right>
      <top style="medium">
        <color indexed="64"/>
      </top>
      <bottom style="double">
        <color auto="1"/>
      </bottom>
      <diagonal/>
    </border>
    <border>
      <left style="thin">
        <color indexed="64"/>
      </left>
      <right style="medium">
        <color indexed="64"/>
      </right>
      <top/>
      <bottom/>
      <diagonal/>
    </border>
    <border>
      <left style="medium">
        <color indexed="64"/>
      </left>
      <right style="thin">
        <color indexed="64"/>
      </right>
      <top style="medium">
        <color indexed="64"/>
      </top>
      <bottom style="double">
        <color auto="1"/>
      </bottom>
      <diagonal/>
    </border>
    <border>
      <left style="thin">
        <color indexed="64"/>
      </left>
      <right style="thin">
        <color indexed="64"/>
      </right>
      <top style="medium">
        <color indexed="64"/>
      </top>
      <bottom style="double">
        <color auto="1"/>
      </bottom>
      <diagonal/>
    </border>
    <border>
      <left style="medium">
        <color indexed="64"/>
      </left>
      <right style="thin">
        <color indexed="64"/>
      </right>
      <top/>
      <bottom/>
      <diagonal/>
    </border>
    <border>
      <left style="medium">
        <color indexed="64"/>
      </left>
      <right style="thin">
        <color indexed="64"/>
      </right>
      <top style="thin">
        <color auto="1"/>
      </top>
      <bottom style="thin">
        <color auto="1"/>
      </bottom>
      <diagonal/>
    </border>
    <border>
      <left style="medium">
        <color indexed="64"/>
      </left>
      <right style="thin">
        <color indexed="64"/>
      </right>
      <top/>
      <bottom style="medium">
        <color auto="1"/>
      </bottom>
      <diagonal/>
    </border>
    <border>
      <left style="thin">
        <color indexed="64"/>
      </left>
      <right style="thin">
        <color indexed="64"/>
      </right>
      <top/>
      <bottom style="medium">
        <color auto="1"/>
      </bottom>
      <diagonal/>
    </border>
    <border>
      <left style="thin">
        <color auto="1"/>
      </left>
      <right style="medium">
        <color auto="1"/>
      </right>
      <top style="medium">
        <color auto="1"/>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indexed="64"/>
      </bottom>
      <diagonal/>
    </border>
    <border>
      <left style="thin">
        <color auto="1"/>
      </left>
      <right style="thin">
        <color auto="1"/>
      </right>
      <top style="medium">
        <color auto="1"/>
      </top>
      <bottom style="thin">
        <color indexed="64"/>
      </bottom>
      <diagonal/>
    </border>
    <border>
      <left style="thin">
        <color indexed="64"/>
      </left>
      <right/>
      <top/>
      <bottom style="medium">
        <color auto="1"/>
      </bottom>
      <diagonal/>
    </border>
    <border>
      <left style="medium">
        <color indexed="64"/>
      </left>
      <right style="medium">
        <color indexed="64"/>
      </right>
      <top style="double">
        <color auto="1"/>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auto="1"/>
      </top>
      <bottom style="medium">
        <color indexed="64"/>
      </bottom>
      <diagonal/>
    </border>
    <border>
      <left style="medium">
        <color indexed="64"/>
      </left>
      <right style="thin">
        <color indexed="64"/>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bottom style="double">
        <color indexed="64"/>
      </bottom>
      <diagonal/>
    </border>
    <border>
      <left style="medium">
        <color indexed="64"/>
      </left>
      <right style="medium">
        <color indexed="64"/>
      </right>
      <top style="medium">
        <color indexed="64"/>
      </top>
      <bottom style="double">
        <color indexed="64"/>
      </bottom>
      <diagonal/>
    </border>
    <border>
      <left style="thin">
        <color indexed="64"/>
      </left>
      <right/>
      <top style="thin">
        <color indexed="64"/>
      </top>
      <bottom style="thin">
        <color indexed="64"/>
      </bottom>
      <diagonal/>
    </border>
    <border>
      <left style="thin">
        <color auto="1"/>
      </left>
      <right/>
      <top style="medium">
        <color indexed="64"/>
      </top>
      <bottom style="double">
        <color auto="1"/>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double">
        <color auto="1"/>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bottom style="double">
        <color auto="1"/>
      </bottom>
      <diagonal/>
    </border>
    <border>
      <left style="medium">
        <color indexed="64"/>
      </left>
      <right style="thin">
        <color indexed="64"/>
      </right>
      <top style="double">
        <color auto="1"/>
      </top>
      <bottom style="thin">
        <color indexed="64"/>
      </bottom>
      <diagonal/>
    </border>
  </borders>
  <cellStyleXfs count="14">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cellStyleXfs>
  <cellXfs count="130">
    <xf numFmtId="0" fontId="0" fillId="0" borderId="0" xfId="0"/>
    <xf numFmtId="0" fontId="6" fillId="0" borderId="0" xfId="0" applyFont="1"/>
    <xf numFmtId="0" fontId="7" fillId="0" borderId="0" xfId="0" applyFont="1" applyAlignment="1">
      <alignment vertical="center"/>
    </xf>
    <xf numFmtId="0" fontId="6" fillId="0" borderId="0" xfId="0" applyFont="1" applyAlignment="1">
      <alignment vertical="center"/>
    </xf>
    <xf numFmtId="0" fontId="6" fillId="0" borderId="0" xfId="0" applyFont="1" applyAlignment="1">
      <alignment vertical="center" wrapText="1"/>
    </xf>
    <xf numFmtId="0" fontId="2" fillId="0" borderId="0" xfId="0" applyFont="1" applyAlignment="1">
      <alignment vertical="center"/>
    </xf>
    <xf numFmtId="0" fontId="6" fillId="0" borderId="2" xfId="0" applyFont="1" applyBorder="1" applyAlignment="1">
      <alignment horizontal="left" vertical="center"/>
    </xf>
    <xf numFmtId="0" fontId="8" fillId="0" borderId="4" xfId="0" applyFont="1" applyBorder="1" applyAlignment="1">
      <alignment horizontal="center" vertical="center"/>
    </xf>
    <xf numFmtId="0" fontId="5" fillId="0" borderId="13" xfId="0" applyFont="1" applyBorder="1" applyAlignment="1">
      <alignment horizontal="center" vertical="center" wrapText="1"/>
    </xf>
    <xf numFmtId="0" fontId="9" fillId="0" borderId="0" xfId="0" applyFont="1" applyAlignment="1">
      <alignment vertical="center"/>
    </xf>
    <xf numFmtId="0" fontId="6" fillId="2" borderId="1" xfId="0" applyFont="1" applyFill="1" applyBorder="1" applyAlignment="1">
      <alignment horizontal="center" vertical="center" wrapText="1"/>
    </xf>
    <xf numFmtId="0" fontId="6" fillId="2" borderId="15" xfId="0" applyFont="1" applyFill="1" applyBorder="1" applyAlignment="1">
      <alignment horizontal="center" vertical="center" wrapText="1"/>
    </xf>
    <xf numFmtId="3" fontId="6" fillId="0" borderId="14" xfId="0" applyNumberFormat="1" applyFont="1" applyBorder="1" applyAlignment="1">
      <alignment horizontal="center" vertical="center" wrapText="1"/>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2" fillId="2" borderId="18" xfId="0" applyFont="1" applyFill="1" applyBorder="1" applyAlignment="1">
      <alignment horizontal="center" vertical="center"/>
    </xf>
    <xf numFmtId="3" fontId="2" fillId="0" borderId="14" xfId="0" applyNumberFormat="1" applyFont="1" applyBorder="1" applyAlignment="1">
      <alignment horizontal="center" vertical="center"/>
    </xf>
    <xf numFmtId="164" fontId="6" fillId="0" borderId="19" xfId="0" applyNumberFormat="1" applyFont="1" applyBorder="1" applyAlignment="1">
      <alignment horizontal="center" vertical="center"/>
    </xf>
    <xf numFmtId="3" fontId="6" fillId="0" borderId="21" xfId="0" applyNumberFormat="1" applyFont="1" applyBorder="1" applyAlignment="1">
      <alignment horizontal="center" vertical="center"/>
    </xf>
    <xf numFmtId="0" fontId="10" fillId="0" borderId="0" xfId="0" applyFont="1" applyAlignment="1">
      <alignment horizontal="left" vertical="center"/>
    </xf>
    <xf numFmtId="0" fontId="6" fillId="0" borderId="0" xfId="0" applyFont="1" applyAlignment="1">
      <alignment horizontal="center" vertical="center"/>
    </xf>
    <xf numFmtId="0" fontId="6" fillId="0" borderId="1" xfId="0" applyFont="1" applyBorder="1" applyAlignment="1">
      <alignment vertical="center"/>
    </xf>
    <xf numFmtId="3" fontId="6" fillId="0" borderId="1" xfId="0" applyNumberFormat="1" applyFont="1" applyBorder="1" applyAlignment="1">
      <alignment vertical="center"/>
    </xf>
    <xf numFmtId="3" fontId="6" fillId="0" borderId="1" xfId="0" applyNumberFormat="1" applyFont="1" applyBorder="1" applyAlignment="1">
      <alignment horizontal="right" vertical="center"/>
    </xf>
    <xf numFmtId="164" fontId="6" fillId="2" borderId="9" xfId="0" applyNumberFormat="1" applyFont="1" applyFill="1" applyBorder="1" applyAlignment="1">
      <alignment horizontal="center" vertical="center" wrapText="1"/>
    </xf>
    <xf numFmtId="164" fontId="6" fillId="2" borderId="3" xfId="0" applyNumberFormat="1" applyFont="1" applyFill="1" applyBorder="1" applyAlignment="1">
      <alignment horizontal="center" vertical="center"/>
    </xf>
    <xf numFmtId="164" fontId="6" fillId="2" borderId="3" xfId="0" applyNumberFormat="1" applyFont="1" applyFill="1" applyBorder="1" applyAlignment="1">
      <alignment horizontal="center" vertical="center" wrapText="1"/>
    </xf>
    <xf numFmtId="164" fontId="6" fillId="2" borderId="6" xfId="0" applyNumberFormat="1"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5" xfId="0" applyFont="1" applyBorder="1" applyAlignment="1">
      <alignment horizontal="center" vertical="center"/>
    </xf>
    <xf numFmtId="1" fontId="6" fillId="0" borderId="0" xfId="0" applyNumberFormat="1" applyFont="1" applyAlignment="1">
      <alignment vertical="center"/>
    </xf>
    <xf numFmtId="0" fontId="5" fillId="0" borderId="0" xfId="0" applyFont="1" applyAlignment="1">
      <alignment vertical="center"/>
    </xf>
    <xf numFmtId="3" fontId="2" fillId="0" borderId="0" xfId="0" applyNumberFormat="1" applyFont="1" applyAlignment="1">
      <alignment horizontal="right" vertical="center"/>
    </xf>
    <xf numFmtId="3" fontId="9" fillId="0" borderId="0" xfId="0" applyNumberFormat="1" applyFont="1" applyAlignment="1">
      <alignment vertical="center"/>
    </xf>
    <xf numFmtId="3" fontId="0" fillId="0" borderId="0" xfId="0" applyNumberFormat="1" applyAlignment="1">
      <alignment vertical="center"/>
    </xf>
    <xf numFmtId="0" fontId="0" fillId="0" borderId="0" xfId="0" applyAlignment="1">
      <alignment vertical="center"/>
    </xf>
    <xf numFmtId="0" fontId="12" fillId="0" borderId="0" xfId="0" applyFont="1" applyAlignment="1">
      <alignment vertical="center"/>
    </xf>
    <xf numFmtId="0" fontId="6" fillId="2" borderId="1" xfId="0" applyFont="1" applyFill="1" applyBorder="1" applyAlignment="1">
      <alignment vertical="center"/>
    </xf>
    <xf numFmtId="3" fontId="6" fillId="2" borderId="1" xfId="0" applyNumberFormat="1" applyFont="1" applyFill="1" applyBorder="1" applyAlignment="1">
      <alignment vertical="center"/>
    </xf>
    <xf numFmtId="0" fontId="13" fillId="0" borderId="0" xfId="0" applyFont="1" applyAlignment="1">
      <alignment vertical="center"/>
    </xf>
    <xf numFmtId="0" fontId="11" fillId="0" borderId="0" xfId="0" applyFont="1" applyAlignment="1">
      <alignment vertical="center"/>
    </xf>
    <xf numFmtId="0" fontId="11" fillId="0" borderId="0" xfId="0" applyFont="1"/>
    <xf numFmtId="164" fontId="6" fillId="2" borderId="22" xfId="0" applyNumberFormat="1" applyFont="1" applyFill="1" applyBorder="1" applyAlignment="1">
      <alignment horizontal="center" vertical="center" wrapText="1"/>
    </xf>
    <xf numFmtId="164" fontId="6" fillId="2" borderId="22" xfId="0" applyNumberFormat="1" applyFont="1" applyFill="1" applyBorder="1" applyAlignment="1">
      <alignment horizontal="center" vertical="center"/>
    </xf>
    <xf numFmtId="0" fontId="6" fillId="0" borderId="23" xfId="0" applyFont="1" applyBorder="1" applyAlignment="1">
      <alignment horizontal="left" vertical="center"/>
    </xf>
    <xf numFmtId="3" fontId="6" fillId="0" borderId="24" xfId="0" applyNumberFormat="1" applyFont="1" applyBorder="1" applyAlignment="1">
      <alignment horizontal="center" vertical="center"/>
    </xf>
    <xf numFmtId="3" fontId="6" fillId="0" borderId="25" xfId="0" applyNumberFormat="1" applyFont="1" applyBorder="1" applyAlignment="1">
      <alignment horizontal="center" vertical="center"/>
    </xf>
    <xf numFmtId="3" fontId="6" fillId="0" borderId="26" xfId="0" applyNumberFormat="1" applyFont="1" applyBorder="1" applyAlignment="1">
      <alignment horizontal="center" vertical="center"/>
    </xf>
    <xf numFmtId="0" fontId="6" fillId="0" borderId="27" xfId="0" applyFont="1" applyBorder="1" applyAlignment="1">
      <alignment horizontal="left" vertical="center"/>
    </xf>
    <xf numFmtId="0" fontId="6" fillId="0" borderId="24" xfId="0" applyFont="1" applyBorder="1" applyAlignment="1">
      <alignment horizontal="left" vertical="center"/>
    </xf>
    <xf numFmtId="0" fontId="1"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6" fillId="0" borderId="0" xfId="0" applyFont="1" applyAlignment="1">
      <alignment horizontal="left" vertical="center"/>
    </xf>
    <xf numFmtId="164" fontId="6" fillId="0" borderId="22" xfId="0" applyNumberFormat="1" applyFont="1" applyBorder="1" applyAlignment="1">
      <alignment vertical="center"/>
    </xf>
    <xf numFmtId="0" fontId="7" fillId="0" borderId="28" xfId="0" applyFont="1" applyBorder="1" applyAlignment="1">
      <alignment vertical="center"/>
    </xf>
    <xf numFmtId="0" fontId="8" fillId="0" borderId="29" xfId="0" applyFont="1" applyBorder="1" applyAlignment="1">
      <alignment horizontal="center" vertical="center"/>
    </xf>
    <xf numFmtId="0" fontId="14" fillId="0" borderId="0" xfId="0" applyFont="1"/>
    <xf numFmtId="3" fontId="6" fillId="0" borderId="0" xfId="0" applyNumberFormat="1" applyFont="1" applyAlignment="1">
      <alignment horizontal="center" vertical="center"/>
    </xf>
    <xf numFmtId="0" fontId="7" fillId="0" borderId="0" xfId="0" applyFont="1"/>
    <xf numFmtId="0" fontId="6" fillId="0" borderId="10" xfId="0" applyFont="1" applyBorder="1" applyAlignment="1">
      <alignment vertical="center"/>
    </xf>
    <xf numFmtId="3" fontId="6" fillId="0" borderId="10" xfId="0" applyNumberFormat="1" applyFont="1" applyBorder="1" applyAlignment="1">
      <alignment vertical="center"/>
    </xf>
    <xf numFmtId="0" fontId="8" fillId="0" borderId="31" xfId="0" applyFont="1" applyBorder="1" applyAlignment="1">
      <alignment horizontal="center" vertical="center"/>
    </xf>
    <xf numFmtId="3" fontId="6" fillId="0" borderId="30" xfId="0" applyNumberFormat="1" applyFont="1" applyBorder="1" applyAlignment="1">
      <alignment vertical="center"/>
    </xf>
    <xf numFmtId="3" fontId="6" fillId="0" borderId="24" xfId="0" applyNumberFormat="1" applyFont="1" applyBorder="1" applyAlignment="1">
      <alignment vertical="center"/>
    </xf>
    <xf numFmtId="3" fontId="6" fillId="0" borderId="25" xfId="0" applyNumberFormat="1" applyFont="1" applyBorder="1" applyAlignment="1">
      <alignment vertical="center"/>
    </xf>
    <xf numFmtId="3" fontId="6" fillId="0" borderId="32" xfId="0" applyNumberFormat="1" applyFont="1" applyBorder="1" applyAlignment="1">
      <alignment vertical="center"/>
    </xf>
    <xf numFmtId="0" fontId="6" fillId="0" borderId="34" xfId="0" applyFont="1" applyBorder="1" applyAlignment="1">
      <alignment horizontal="left" vertical="center" wrapText="1"/>
    </xf>
    <xf numFmtId="0" fontId="6" fillId="0" borderId="20" xfId="0" applyFont="1" applyBorder="1" applyAlignment="1">
      <alignment vertical="center" wrapText="1"/>
    </xf>
    <xf numFmtId="0" fontId="6" fillId="0" borderId="21" xfId="0" applyFont="1" applyBorder="1" applyAlignment="1">
      <alignment vertical="center" wrapText="1"/>
    </xf>
    <xf numFmtId="0" fontId="8" fillId="0" borderId="35" xfId="0" applyFont="1" applyBorder="1" applyAlignment="1">
      <alignment horizontal="center" vertical="center"/>
    </xf>
    <xf numFmtId="164" fontId="6" fillId="2" borderId="36" xfId="0" applyNumberFormat="1" applyFont="1" applyFill="1" applyBorder="1" applyAlignment="1">
      <alignment horizontal="center" vertical="center" wrapText="1"/>
    </xf>
    <xf numFmtId="3" fontId="6" fillId="0" borderId="37" xfId="0" applyNumberFormat="1" applyFont="1" applyBorder="1" applyAlignment="1">
      <alignment horizontal="center" vertical="center"/>
    </xf>
    <xf numFmtId="0" fontId="6" fillId="0" borderId="34" xfId="0" applyFont="1" applyBorder="1" applyAlignment="1">
      <alignment horizontal="left" vertical="center"/>
    </xf>
    <xf numFmtId="0" fontId="6" fillId="0" borderId="21" xfId="0" applyFont="1" applyBorder="1" applyAlignment="1">
      <alignment horizontal="left" vertical="center"/>
    </xf>
    <xf numFmtId="164" fontId="6" fillId="2" borderId="33" xfId="0" applyNumberFormat="1" applyFont="1" applyFill="1" applyBorder="1" applyAlignment="1">
      <alignment horizontal="center" vertical="center"/>
    </xf>
    <xf numFmtId="3" fontId="6" fillId="0" borderId="32" xfId="0" applyNumberFormat="1" applyFont="1" applyBorder="1" applyAlignment="1">
      <alignment horizontal="center" vertical="center"/>
    </xf>
    <xf numFmtId="164" fontId="6" fillId="0" borderId="34" xfId="0" applyNumberFormat="1" applyFont="1" applyBorder="1" applyAlignment="1">
      <alignment horizontal="center" vertical="center"/>
    </xf>
    <xf numFmtId="0" fontId="6" fillId="0" borderId="38" xfId="0" applyFont="1" applyBorder="1" applyAlignment="1">
      <alignment horizontal="center" vertical="center"/>
    </xf>
    <xf numFmtId="3" fontId="6" fillId="0" borderId="34" xfId="0" applyNumberFormat="1" applyFont="1" applyBorder="1" applyAlignment="1">
      <alignment vertical="center"/>
    </xf>
    <xf numFmtId="0" fontId="6" fillId="0" borderId="19" xfId="0" applyFont="1" applyBorder="1" applyAlignment="1">
      <alignment horizontal="center" vertical="center"/>
    </xf>
    <xf numFmtId="3" fontId="6" fillId="0" borderId="20" xfId="0" applyNumberFormat="1" applyFont="1" applyBorder="1" applyAlignment="1">
      <alignment vertical="center"/>
    </xf>
    <xf numFmtId="3" fontId="6" fillId="0" borderId="0" xfId="0" applyNumberFormat="1" applyFont="1"/>
    <xf numFmtId="3" fontId="6" fillId="0" borderId="11" xfId="0" applyNumberFormat="1" applyFont="1" applyBorder="1"/>
    <xf numFmtId="3" fontId="6" fillId="0" borderId="12" xfId="0" applyNumberFormat="1" applyFont="1" applyBorder="1"/>
    <xf numFmtId="3" fontId="6" fillId="0" borderId="18" xfId="0" applyNumberFormat="1" applyFont="1" applyBorder="1"/>
    <xf numFmtId="3" fontId="6" fillId="0" borderId="38" xfId="0" applyNumberFormat="1" applyFont="1" applyBorder="1"/>
    <xf numFmtId="3" fontId="11" fillId="0" borderId="0" xfId="0" applyNumberFormat="1" applyFont="1"/>
    <xf numFmtId="0" fontId="16" fillId="0" borderId="0" xfId="0" applyFont="1" applyAlignment="1">
      <alignment vertical="center"/>
    </xf>
    <xf numFmtId="1" fontId="6" fillId="0" borderId="22" xfId="0" applyNumberFormat="1" applyFont="1" applyBorder="1" applyAlignment="1">
      <alignment vertical="center"/>
    </xf>
    <xf numFmtId="0" fontId="8" fillId="0" borderId="40" xfId="0" applyFont="1" applyBorder="1" applyAlignment="1">
      <alignment horizontal="center" vertical="center"/>
    </xf>
    <xf numFmtId="0" fontId="7" fillId="0" borderId="40" xfId="0" applyFont="1" applyBorder="1" applyAlignment="1">
      <alignment horizontal="center"/>
    </xf>
    <xf numFmtId="0" fontId="6" fillId="0" borderId="42" xfId="0" applyFont="1" applyBorder="1" applyAlignment="1">
      <alignment horizontal="left" vertical="center"/>
    </xf>
    <xf numFmtId="0" fontId="6" fillId="0" borderId="42" xfId="0" applyFont="1" applyBorder="1" applyAlignment="1">
      <alignment vertical="center"/>
    </xf>
    <xf numFmtId="0" fontId="12" fillId="0" borderId="0" xfId="0" applyFont="1"/>
    <xf numFmtId="164" fontId="6" fillId="0" borderId="0" xfId="0" applyNumberFormat="1" applyFont="1"/>
    <xf numFmtId="0" fontId="8" fillId="0" borderId="28" xfId="0" applyFont="1" applyBorder="1"/>
    <xf numFmtId="164" fontId="8" fillId="0" borderId="28" xfId="0" applyNumberFormat="1" applyFont="1" applyBorder="1"/>
    <xf numFmtId="0" fontId="17" fillId="0" borderId="0" xfId="0" applyFont="1"/>
    <xf numFmtId="164" fontId="17" fillId="0" borderId="0" xfId="0" applyNumberFormat="1" applyFont="1"/>
    <xf numFmtId="0" fontId="5" fillId="0" borderId="0" xfId="0" applyFont="1" applyAlignment="1">
      <alignment vertical="center" wrapText="1"/>
    </xf>
    <xf numFmtId="164" fontId="6" fillId="2" borderId="27" xfId="0" applyNumberFormat="1" applyFont="1" applyFill="1" applyBorder="1" applyAlignment="1">
      <alignment horizontal="center" vertical="center" wrapText="1"/>
    </xf>
    <xf numFmtId="0" fontId="8" fillId="0" borderId="41" xfId="0" applyFont="1" applyBorder="1" applyAlignment="1">
      <alignment horizontal="center" vertical="center"/>
    </xf>
    <xf numFmtId="164" fontId="6" fillId="0" borderId="33" xfId="0" applyNumberFormat="1" applyFont="1" applyBorder="1" applyAlignment="1">
      <alignment vertical="center"/>
    </xf>
    <xf numFmtId="0" fontId="8" fillId="0" borderId="39" xfId="0" applyFont="1" applyBorder="1" applyAlignment="1">
      <alignment horizontal="center" vertical="center"/>
    </xf>
    <xf numFmtId="164" fontId="6" fillId="0" borderId="27" xfId="0" applyNumberFormat="1" applyFont="1" applyBorder="1" applyAlignment="1">
      <alignment vertical="center"/>
    </xf>
    <xf numFmtId="0" fontId="6" fillId="0" borderId="34" xfId="0" applyFont="1" applyBorder="1" applyAlignment="1">
      <alignment horizontal="left" wrapText="1"/>
    </xf>
    <xf numFmtId="0" fontId="6" fillId="0" borderId="10" xfId="0" applyFont="1" applyBorder="1"/>
    <xf numFmtId="3" fontId="6" fillId="0" borderId="1" xfId="0" applyNumberFormat="1" applyFont="1" applyBorder="1" applyAlignment="1">
      <alignment horizontal="right"/>
    </xf>
    <xf numFmtId="3" fontId="6" fillId="0" borderId="1" xfId="0" applyNumberFormat="1" applyFont="1" applyBorder="1"/>
    <xf numFmtId="3" fontId="6" fillId="0" borderId="30" xfId="0" applyNumberFormat="1" applyFont="1" applyBorder="1"/>
    <xf numFmtId="3" fontId="6" fillId="0" borderId="43" xfId="0" applyNumberFormat="1" applyFont="1" applyBorder="1"/>
    <xf numFmtId="0" fontId="6" fillId="0" borderId="19" xfId="0" applyFont="1" applyBorder="1" applyAlignment="1">
      <alignment horizontal="center"/>
    </xf>
    <xf numFmtId="0" fontId="6" fillId="0" borderId="20" xfId="0" applyFont="1" applyBorder="1" applyAlignment="1">
      <alignment wrapText="1"/>
    </xf>
    <xf numFmtId="3" fontId="6" fillId="0" borderId="10" xfId="0" applyNumberFormat="1" applyFont="1" applyBorder="1"/>
    <xf numFmtId="3" fontId="6" fillId="0" borderId="34" xfId="0" applyNumberFormat="1" applyFont="1" applyBorder="1"/>
    <xf numFmtId="3" fontId="6" fillId="0" borderId="20" xfId="0" applyNumberFormat="1" applyFont="1" applyBorder="1"/>
    <xf numFmtId="0" fontId="6" fillId="0" borderId="21" xfId="0" applyFont="1" applyBorder="1" applyAlignment="1">
      <alignment wrapText="1"/>
    </xf>
    <xf numFmtId="3" fontId="6" fillId="0" borderId="24" xfId="0" applyNumberFormat="1" applyFont="1" applyBorder="1"/>
    <xf numFmtId="3" fontId="6" fillId="0" borderId="25" xfId="0" applyNumberFormat="1" applyFont="1" applyBorder="1"/>
    <xf numFmtId="3" fontId="6" fillId="0" borderId="32" xfId="0" applyNumberFormat="1" applyFont="1" applyBorder="1"/>
    <xf numFmtId="0" fontId="6" fillId="0" borderId="38" xfId="0" applyFont="1" applyBorder="1" applyAlignment="1">
      <alignment horizontal="center"/>
    </xf>
    <xf numFmtId="0" fontId="6" fillId="0" borderId="21" xfId="0" applyFont="1" applyBorder="1" applyAlignment="1">
      <alignment horizontal="center"/>
    </xf>
    <xf numFmtId="0" fontId="6" fillId="0" borderId="21" xfId="0" applyFont="1" applyBorder="1" applyAlignment="1">
      <alignment horizontal="center" vertical="center"/>
    </xf>
    <xf numFmtId="0" fontId="18" fillId="0" borderId="0" xfId="0" applyFont="1" applyAlignment="1">
      <alignment vertical="center"/>
    </xf>
    <xf numFmtId="0" fontId="7" fillId="0" borderId="42" xfId="0" applyFont="1" applyBorder="1" applyAlignment="1">
      <alignment horizontal="left" vertical="center"/>
    </xf>
    <xf numFmtId="0" fontId="20" fillId="0" borderId="0" xfId="0" applyFont="1" applyAlignment="1">
      <alignment vertical="center"/>
    </xf>
  </cellXfs>
  <cellStyles count="1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3"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Normal" xfId="0" builtinId="0"/>
  </cellStyles>
  <dxfs count="0"/>
  <tableStyles count="0" defaultTableStyle="TableStyleMedium2" defaultPivotStyle="PivotStyleLight16"/>
  <colors>
    <mruColors>
      <color rgb="FFFF2F9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11542</xdr:colOff>
      <xdr:row>13</xdr:row>
      <xdr:rowOff>115453</xdr:rowOff>
    </xdr:from>
    <xdr:to>
      <xdr:col>7</xdr:col>
      <xdr:colOff>369454</xdr:colOff>
      <xdr:row>19</xdr:row>
      <xdr:rowOff>201868</xdr:rowOff>
    </xdr:to>
    <xdr:pic>
      <xdr:nvPicPr>
        <xdr:cNvPr id="23" name="Picture 22">
          <a:extLst>
            <a:ext uri="{FF2B5EF4-FFF2-40B4-BE49-F238E27FC236}">
              <a16:creationId xmlns:a16="http://schemas.microsoft.com/office/drawing/2014/main" id="{B3EE0AB0-A4E9-1668-92B6-2B07AF9CB85E}"/>
            </a:ext>
          </a:extLst>
        </xdr:cNvPr>
        <xdr:cNvPicPr>
          <a:picLocks noChangeAspect="1"/>
        </xdr:cNvPicPr>
      </xdr:nvPicPr>
      <xdr:blipFill>
        <a:blip xmlns:r="http://schemas.openxmlformats.org/officeDocument/2006/relationships" r:embed="rId1"/>
        <a:stretch>
          <a:fillRect/>
        </a:stretch>
      </xdr:blipFill>
      <xdr:spPr>
        <a:xfrm>
          <a:off x="5574142" y="2795153"/>
          <a:ext cx="1856512" cy="1419915"/>
        </a:xfrm>
        <a:prstGeom prst="rect">
          <a:avLst/>
        </a:prstGeom>
        <a:ln w="635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21934</xdr:colOff>
      <xdr:row>13</xdr:row>
      <xdr:rowOff>152400</xdr:rowOff>
    </xdr:from>
    <xdr:to>
      <xdr:col>7</xdr:col>
      <xdr:colOff>444500</xdr:colOff>
      <xdr:row>20</xdr:row>
      <xdr:rowOff>219331</xdr:rowOff>
    </xdr:to>
    <xdr:pic>
      <xdr:nvPicPr>
        <xdr:cNvPr id="2" name="Picture 1">
          <a:extLst>
            <a:ext uri="{FF2B5EF4-FFF2-40B4-BE49-F238E27FC236}">
              <a16:creationId xmlns:a16="http://schemas.microsoft.com/office/drawing/2014/main" id="{ADFD0B34-2647-134D-8AF0-E4B2B7339ABB}"/>
            </a:ext>
          </a:extLst>
        </xdr:cNvPr>
        <xdr:cNvPicPr>
          <a:picLocks noChangeAspect="1"/>
        </xdr:cNvPicPr>
      </xdr:nvPicPr>
      <xdr:blipFill>
        <a:blip xmlns:r="http://schemas.openxmlformats.org/officeDocument/2006/relationships" r:embed="rId1"/>
        <a:stretch>
          <a:fillRect/>
        </a:stretch>
      </xdr:blipFill>
      <xdr:spPr>
        <a:xfrm>
          <a:off x="5241634" y="2832100"/>
          <a:ext cx="1921166" cy="1629031"/>
        </a:xfrm>
        <a:prstGeom prst="rect">
          <a:avLst/>
        </a:prstGeom>
        <a:ln w="635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1:R92"/>
  <sheetViews>
    <sheetView tabSelected="1" zoomScaleNormal="100" zoomScalePageLayoutView="80" workbookViewId="0">
      <selection activeCell="K19" sqref="K19"/>
    </sheetView>
  </sheetViews>
  <sheetFormatPr baseColWidth="10" defaultColWidth="11.5" defaultRowHeight="16" x14ac:dyDescent="0.2"/>
  <cols>
    <col min="1" max="1" width="2.33203125" style="1" customWidth="1"/>
    <col min="2" max="2" width="2.5" style="1" customWidth="1"/>
    <col min="3" max="3" width="48.5" style="1" customWidth="1"/>
    <col min="4" max="15" width="9.83203125" style="1" customWidth="1"/>
    <col min="16" max="16" width="9.33203125" style="1" customWidth="1"/>
    <col min="17" max="17" width="3.1640625" style="1" customWidth="1"/>
    <col min="18" max="18" width="114" style="44" customWidth="1"/>
    <col min="19" max="16384" width="11.5" style="1"/>
  </cols>
  <sheetData>
    <row r="1" spans="3:18" s="3" customFormat="1" ht="22.25" customHeight="1" x14ac:dyDescent="0.2">
      <c r="R1" s="43"/>
    </row>
    <row r="2" spans="3:18" s="3" customFormat="1" ht="21" x14ac:dyDescent="0.2">
      <c r="C2" s="21" t="s">
        <v>67</v>
      </c>
      <c r="I2" s="91"/>
      <c r="L2" s="129"/>
      <c r="R2" s="43"/>
    </row>
    <row r="3" spans="3:18" s="3" customFormat="1" ht="21" x14ac:dyDescent="0.2">
      <c r="C3" s="21"/>
      <c r="L3" s="127"/>
      <c r="R3" s="43"/>
    </row>
    <row r="4" spans="3:18" s="3" customFormat="1" ht="16" customHeight="1" x14ac:dyDescent="0.2">
      <c r="C4" s="56" t="s">
        <v>41</v>
      </c>
    </row>
    <row r="5" spans="3:18" s="3" customFormat="1" ht="16" customHeight="1" x14ac:dyDescent="0.2">
      <c r="C5" s="56" t="s">
        <v>117</v>
      </c>
    </row>
    <row r="6" spans="3:18" s="3" customFormat="1" ht="16" customHeight="1" x14ac:dyDescent="0.2">
      <c r="C6" s="56" t="s">
        <v>118</v>
      </c>
      <c r="R6" s="43"/>
    </row>
    <row r="7" spans="3:18" s="3" customFormat="1" ht="16" customHeight="1" x14ac:dyDescent="0.2">
      <c r="C7" s="3" t="s">
        <v>119</v>
      </c>
      <c r="R7" s="43"/>
    </row>
    <row r="8" spans="3:18" s="3" customFormat="1" ht="16" customHeight="1" x14ac:dyDescent="0.2">
      <c r="C8" s="56"/>
      <c r="R8" s="43"/>
    </row>
    <row r="9" spans="3:18" s="3" customFormat="1" ht="16" customHeight="1" x14ac:dyDescent="0.2">
      <c r="C9" s="56" t="s">
        <v>58</v>
      </c>
      <c r="R9" s="43"/>
    </row>
    <row r="10" spans="3:18" s="3" customFormat="1" ht="16" customHeight="1" x14ac:dyDescent="0.2">
      <c r="C10" s="3" t="s">
        <v>42</v>
      </c>
      <c r="D10" s="40"/>
      <c r="R10" s="43"/>
    </row>
    <row r="11" spans="3:18" s="3" customFormat="1" x14ac:dyDescent="0.2">
      <c r="R11" s="43"/>
    </row>
    <row r="12" spans="3:18" s="3" customFormat="1" ht="19" x14ac:dyDescent="0.2">
      <c r="C12" s="54" t="s">
        <v>26</v>
      </c>
      <c r="R12" s="43"/>
    </row>
    <row r="13" spans="3:18" s="3" customFormat="1" x14ac:dyDescent="0.2">
      <c r="C13" s="3" t="s">
        <v>61</v>
      </c>
      <c r="R13" s="43"/>
    </row>
    <row r="14" spans="3:18" s="3" customFormat="1" ht="16" customHeight="1" x14ac:dyDescent="0.2">
      <c r="R14" s="43"/>
    </row>
    <row r="15" spans="3:18" s="3" customFormat="1" ht="17" x14ac:dyDescent="0.2">
      <c r="C15" s="22" t="s">
        <v>13</v>
      </c>
      <c r="D15" s="10">
        <v>20</v>
      </c>
      <c r="E15" s="4" t="s">
        <v>14</v>
      </c>
      <c r="R15" s="43"/>
    </row>
    <row r="16" spans="3:18" s="3" customFormat="1" ht="18" thickBot="1" x14ac:dyDescent="0.25">
      <c r="C16" s="22" t="s">
        <v>15</v>
      </c>
      <c r="D16" s="11">
        <v>65</v>
      </c>
      <c r="E16" s="4" t="s">
        <v>14</v>
      </c>
      <c r="R16" s="43"/>
    </row>
    <row r="17" spans="3:18" s="3" customFormat="1" ht="18" thickBot="1" x14ac:dyDescent="0.25">
      <c r="C17" s="22" t="s">
        <v>21</v>
      </c>
      <c r="D17" s="12">
        <f>D15*D16</f>
        <v>1300</v>
      </c>
      <c r="E17" s="4" t="s">
        <v>16</v>
      </c>
      <c r="R17" s="43"/>
    </row>
    <row r="18" spans="3:18" s="3" customFormat="1" ht="18.5" customHeight="1" x14ac:dyDescent="0.2">
      <c r="R18" s="43"/>
    </row>
    <row r="19" spans="3:18" s="3" customFormat="1" ht="18.5" customHeight="1" x14ac:dyDescent="0.2">
      <c r="C19" s="54" t="s">
        <v>27</v>
      </c>
      <c r="R19" s="43"/>
    </row>
    <row r="20" spans="3:18" s="3" customFormat="1" ht="18.5" customHeight="1" x14ac:dyDescent="0.2">
      <c r="C20" s="3" t="s">
        <v>28</v>
      </c>
      <c r="D20" s="41">
        <v>1100</v>
      </c>
      <c r="E20" s="3" t="s">
        <v>20</v>
      </c>
      <c r="R20" s="43"/>
    </row>
    <row r="21" spans="3:18" s="3" customFormat="1" ht="18.5" customHeight="1" x14ac:dyDescent="0.2">
      <c r="R21" s="43"/>
    </row>
    <row r="22" spans="3:18" s="3" customFormat="1" x14ac:dyDescent="0.2">
      <c r="C22" s="3" t="s">
        <v>122</v>
      </c>
      <c r="R22" s="43"/>
    </row>
    <row r="23" spans="3:18" ht="17" thickBot="1" x14ac:dyDescent="0.25">
      <c r="D23" s="93" t="s">
        <v>0</v>
      </c>
      <c r="E23" s="93" t="s">
        <v>1</v>
      </c>
      <c r="F23" s="93" t="s">
        <v>2</v>
      </c>
      <c r="G23" s="93" t="s">
        <v>3</v>
      </c>
      <c r="H23" s="93" t="s">
        <v>4</v>
      </c>
      <c r="I23" s="93" t="s">
        <v>5</v>
      </c>
      <c r="J23" s="93" t="s">
        <v>6</v>
      </c>
      <c r="K23" s="93" t="s">
        <v>7</v>
      </c>
      <c r="L23" s="93" t="s">
        <v>8</v>
      </c>
      <c r="M23" s="93" t="s">
        <v>9</v>
      </c>
      <c r="N23" s="93" t="s">
        <v>10</v>
      </c>
      <c r="O23" s="93" t="s">
        <v>11</v>
      </c>
      <c r="P23" s="94" t="s">
        <v>59</v>
      </c>
    </row>
    <row r="24" spans="3:18" s="3" customFormat="1" ht="17" thickTop="1" x14ac:dyDescent="0.2">
      <c r="C24" s="23" t="s">
        <v>60</v>
      </c>
      <c r="D24" s="57">
        <f>31/7</f>
        <v>4.4285714285714288</v>
      </c>
      <c r="E24" s="57">
        <f>28/7</f>
        <v>4</v>
      </c>
      <c r="F24" s="57">
        <f t="shared" ref="F24:O24" si="0">31/7</f>
        <v>4.4285714285714288</v>
      </c>
      <c r="G24" s="57">
        <f>30/7</f>
        <v>4.2857142857142856</v>
      </c>
      <c r="H24" s="57">
        <f t="shared" si="0"/>
        <v>4.4285714285714288</v>
      </c>
      <c r="I24" s="57">
        <f>30/7</f>
        <v>4.2857142857142856</v>
      </c>
      <c r="J24" s="57">
        <f t="shared" si="0"/>
        <v>4.4285714285714288</v>
      </c>
      <c r="K24" s="57">
        <f t="shared" si="0"/>
        <v>4.4285714285714288</v>
      </c>
      <c r="L24" s="57">
        <f>30/7</f>
        <v>4.2857142857142856</v>
      </c>
      <c r="M24" s="57">
        <f t="shared" si="0"/>
        <v>4.4285714285714288</v>
      </c>
      <c r="N24" s="57">
        <f>30/7</f>
        <v>4.2857142857142856</v>
      </c>
      <c r="O24" s="57">
        <f t="shared" si="0"/>
        <v>4.4285714285714288</v>
      </c>
      <c r="P24" s="92">
        <f>SUM(D24:O24)</f>
        <v>52.142857142857146</v>
      </c>
      <c r="R24" s="43"/>
    </row>
    <row r="25" spans="3:18" s="3" customFormat="1" ht="19" x14ac:dyDescent="0.2">
      <c r="C25" s="42"/>
      <c r="E25" s="5"/>
      <c r="F25" s="5"/>
      <c r="G25" s="5"/>
      <c r="H25" s="5"/>
      <c r="I25" s="5"/>
      <c r="J25" s="5"/>
      <c r="K25" s="5"/>
      <c r="L25" s="5"/>
      <c r="M25" s="5"/>
      <c r="R25" s="43"/>
    </row>
    <row r="26" spans="3:18" s="3" customFormat="1" ht="19" x14ac:dyDescent="0.2">
      <c r="C26" s="55" t="s">
        <v>39</v>
      </c>
      <c r="E26" s="5"/>
      <c r="F26" s="5"/>
      <c r="G26" s="5"/>
      <c r="H26" s="5"/>
      <c r="I26" s="5"/>
      <c r="J26" s="5"/>
      <c r="K26" s="5"/>
      <c r="L26" s="5"/>
      <c r="M26" s="5"/>
      <c r="R26" s="43"/>
    </row>
    <row r="27" spans="3:18" s="3" customFormat="1" x14ac:dyDescent="0.2">
      <c r="C27" s="53" t="s">
        <v>40</v>
      </c>
      <c r="E27" s="5"/>
      <c r="F27" s="5"/>
      <c r="G27" s="5"/>
      <c r="H27" s="5"/>
      <c r="I27" s="5"/>
      <c r="J27" s="5"/>
      <c r="K27" s="5"/>
      <c r="L27" s="5"/>
      <c r="M27" s="5"/>
      <c r="R27" s="43"/>
    </row>
    <row r="28" spans="3:18" s="3" customFormat="1" ht="19" x14ac:dyDescent="0.2">
      <c r="C28" s="42"/>
      <c r="E28" s="5"/>
      <c r="F28" s="5"/>
      <c r="G28" s="5"/>
      <c r="H28" s="5"/>
      <c r="I28" s="5"/>
      <c r="J28" s="5"/>
      <c r="K28" s="5"/>
      <c r="L28" s="5"/>
      <c r="M28" s="5"/>
      <c r="R28" s="43"/>
    </row>
    <row r="29" spans="3:18" s="3" customFormat="1" ht="19" x14ac:dyDescent="0.2">
      <c r="C29" s="39" t="s">
        <v>29</v>
      </c>
      <c r="E29" s="5"/>
      <c r="G29" s="5"/>
      <c r="H29" s="34"/>
      <c r="I29" s="5"/>
      <c r="J29" s="5"/>
      <c r="K29" s="5"/>
      <c r="L29" s="5"/>
      <c r="M29" s="5"/>
      <c r="R29" s="43"/>
    </row>
    <row r="30" spans="3:18" s="3" customFormat="1" x14ac:dyDescent="0.2">
      <c r="C30" s="3" t="s">
        <v>30</v>
      </c>
      <c r="E30" s="5"/>
      <c r="G30" s="5"/>
      <c r="H30" s="34"/>
      <c r="I30" s="5"/>
      <c r="J30" s="5"/>
      <c r="K30" s="5"/>
      <c r="L30" s="5"/>
      <c r="M30" s="5"/>
      <c r="R30" s="43"/>
    </row>
    <row r="31" spans="3:18" s="3" customFormat="1" x14ac:dyDescent="0.2">
      <c r="C31" s="3" t="s">
        <v>31</v>
      </c>
      <c r="E31" s="5"/>
      <c r="G31" s="5"/>
      <c r="H31" s="34"/>
      <c r="I31" s="5"/>
      <c r="J31" s="5"/>
      <c r="K31" s="5"/>
      <c r="L31" s="5"/>
      <c r="M31" s="5"/>
      <c r="R31" s="43"/>
    </row>
    <row r="32" spans="3:18" s="3" customFormat="1" x14ac:dyDescent="0.2">
      <c r="C32" s="3" t="s">
        <v>32</v>
      </c>
      <c r="E32" s="5"/>
      <c r="G32" s="5"/>
      <c r="H32" s="34"/>
      <c r="I32" s="5"/>
      <c r="J32" s="5"/>
      <c r="K32" s="5"/>
      <c r="L32" s="5"/>
      <c r="M32" s="5"/>
      <c r="R32" s="43"/>
    </row>
    <row r="33" spans="3:18" s="3" customFormat="1" ht="17" thickBot="1" x14ac:dyDescent="0.25">
      <c r="D33" s="5"/>
      <c r="E33" s="5"/>
      <c r="F33" s="5"/>
      <c r="G33" s="5"/>
      <c r="H33" s="5"/>
      <c r="I33" s="5"/>
      <c r="J33" s="5"/>
      <c r="K33" s="5"/>
      <c r="L33" s="5"/>
      <c r="M33" s="5"/>
      <c r="R33" s="43"/>
    </row>
    <row r="34" spans="3:18" s="3" customFormat="1" ht="69" thickBot="1" x14ac:dyDescent="0.25">
      <c r="C34" s="15" t="s">
        <v>17</v>
      </c>
      <c r="D34" s="16" t="s">
        <v>18</v>
      </c>
      <c r="E34" s="16" t="s">
        <v>19</v>
      </c>
      <c r="F34" s="8" t="s">
        <v>25</v>
      </c>
      <c r="G34" s="9"/>
      <c r="H34" s="103"/>
      <c r="I34" s="34"/>
      <c r="J34" s="103"/>
      <c r="K34" s="34"/>
      <c r="L34" s="103"/>
      <c r="M34" s="34"/>
      <c r="R34" s="43"/>
    </row>
    <row r="35" spans="3:18" s="3" customFormat="1" ht="17" thickBot="1" x14ac:dyDescent="0.25">
      <c r="C35" s="13">
        <v>4</v>
      </c>
      <c r="D35" s="14">
        <v>60</v>
      </c>
      <c r="E35" s="17">
        <v>3</v>
      </c>
      <c r="F35" s="18">
        <f>C35*D35*E35</f>
        <v>720</v>
      </c>
      <c r="H35" s="35"/>
      <c r="I35" s="36"/>
      <c r="J35" s="35"/>
      <c r="K35" s="37"/>
      <c r="L35" s="35"/>
      <c r="M35" s="38"/>
      <c r="R35" s="43"/>
    </row>
    <row r="36" spans="3:18" s="3" customFormat="1" x14ac:dyDescent="0.2">
      <c r="R36" s="43"/>
    </row>
    <row r="37" spans="3:18" s="3" customFormat="1" ht="19" x14ac:dyDescent="0.2">
      <c r="C37" s="39" t="s">
        <v>33</v>
      </c>
      <c r="F37" s="33"/>
      <c r="G37" s="22"/>
      <c r="R37" s="43"/>
    </row>
    <row r="38" spans="3:18" s="3" customFormat="1" x14ac:dyDescent="0.2">
      <c r="C38" s="3" t="s">
        <v>64</v>
      </c>
      <c r="F38" s="33"/>
      <c r="G38" s="22"/>
      <c r="R38" s="43"/>
    </row>
    <row r="39" spans="3:18" s="3" customFormat="1" x14ac:dyDescent="0.2">
      <c r="C39" s="3" t="s">
        <v>65</v>
      </c>
      <c r="F39" s="33"/>
      <c r="G39" s="22"/>
      <c r="R39" s="43"/>
    </row>
    <row r="40" spans="3:18" s="3" customFormat="1" ht="17" thickBot="1" x14ac:dyDescent="0.25">
      <c r="C40" s="3" t="s">
        <v>63</v>
      </c>
      <c r="F40" s="33"/>
      <c r="G40" s="22"/>
      <c r="R40" s="58" t="s">
        <v>44</v>
      </c>
    </row>
    <row r="41" spans="3:18" s="3" customFormat="1" ht="18" thickTop="1" thickBot="1" x14ac:dyDescent="0.25">
      <c r="F41" s="33"/>
      <c r="G41" s="22"/>
      <c r="R41" s="43"/>
    </row>
    <row r="42" spans="3:18" s="3" customFormat="1" ht="17" thickBot="1" x14ac:dyDescent="0.25">
      <c r="C42" s="95"/>
      <c r="D42" s="30" t="s">
        <v>0</v>
      </c>
      <c r="E42" s="31" t="s">
        <v>1</v>
      </c>
      <c r="F42" s="31" t="s">
        <v>2</v>
      </c>
      <c r="G42" s="31" t="s">
        <v>3</v>
      </c>
      <c r="H42" s="31" t="s">
        <v>4</v>
      </c>
      <c r="I42" s="31" t="s">
        <v>5</v>
      </c>
      <c r="J42" s="31" t="s">
        <v>6</v>
      </c>
      <c r="K42" s="31" t="s">
        <v>7</v>
      </c>
      <c r="L42" s="31" t="s">
        <v>8</v>
      </c>
      <c r="M42" s="31" t="s">
        <v>9</v>
      </c>
      <c r="N42" s="31" t="s">
        <v>10</v>
      </c>
      <c r="O42" s="32" t="s">
        <v>11</v>
      </c>
      <c r="P42" s="7" t="s">
        <v>12</v>
      </c>
      <c r="R42" s="43"/>
    </row>
    <row r="43" spans="3:18" s="3" customFormat="1" ht="17" thickTop="1" x14ac:dyDescent="0.2">
      <c r="C43" s="6" t="s">
        <v>34</v>
      </c>
      <c r="D43" s="26">
        <v>0.5</v>
      </c>
      <c r="E43" s="27">
        <v>0.5</v>
      </c>
      <c r="F43" s="27">
        <v>1</v>
      </c>
      <c r="G43" s="27">
        <v>1</v>
      </c>
      <c r="H43" s="27">
        <v>1</v>
      </c>
      <c r="I43" s="27">
        <v>1.5</v>
      </c>
      <c r="J43" s="28">
        <v>1.5</v>
      </c>
      <c r="K43" s="27">
        <v>1.5</v>
      </c>
      <c r="L43" s="27">
        <v>1.5</v>
      </c>
      <c r="M43" s="27">
        <v>1</v>
      </c>
      <c r="N43" s="27">
        <v>1</v>
      </c>
      <c r="O43" s="29">
        <v>0.5</v>
      </c>
      <c r="P43" s="19"/>
      <c r="R43" s="43" t="s">
        <v>47</v>
      </c>
    </row>
    <row r="44" spans="3:18" s="3" customFormat="1" ht="17" thickBot="1" x14ac:dyDescent="0.25">
      <c r="C44" s="47" t="s">
        <v>35</v>
      </c>
      <c r="D44" s="48">
        <f t="shared" ref="D44:O44" si="1">$F$35*D43*0.62*D24</f>
        <v>988.45714285714291</v>
      </c>
      <c r="E44" s="49">
        <f t="shared" si="1"/>
        <v>892.8</v>
      </c>
      <c r="F44" s="49">
        <f t="shared" si="1"/>
        <v>1976.9142857142858</v>
      </c>
      <c r="G44" s="49">
        <f t="shared" si="1"/>
        <v>1913.1428571428569</v>
      </c>
      <c r="H44" s="49">
        <f t="shared" si="1"/>
        <v>1976.9142857142858</v>
      </c>
      <c r="I44" s="49">
        <f t="shared" si="1"/>
        <v>2869.7142857142858</v>
      </c>
      <c r="J44" s="49">
        <f t="shared" si="1"/>
        <v>2965.3714285714286</v>
      </c>
      <c r="K44" s="49">
        <f t="shared" si="1"/>
        <v>2965.3714285714286</v>
      </c>
      <c r="L44" s="49">
        <f t="shared" si="1"/>
        <v>2869.7142857142858</v>
      </c>
      <c r="M44" s="49">
        <f t="shared" si="1"/>
        <v>1976.9142857142858</v>
      </c>
      <c r="N44" s="49">
        <f t="shared" si="1"/>
        <v>1913.1428571428569</v>
      </c>
      <c r="O44" s="50">
        <f t="shared" si="1"/>
        <v>988.45714285714291</v>
      </c>
      <c r="P44" s="20">
        <f t="shared" ref="P44" si="2">SUM(D44:O44)</f>
        <v>24296.914285714287</v>
      </c>
      <c r="R44" s="43" t="s">
        <v>48</v>
      </c>
    </row>
    <row r="45" spans="3:18" s="3" customFormat="1" x14ac:dyDescent="0.2">
      <c r="R45" s="43" t="s">
        <v>62</v>
      </c>
    </row>
    <row r="46" spans="3:18" s="3" customFormat="1" ht="18.5" customHeight="1" x14ac:dyDescent="0.2">
      <c r="C46" s="54" t="s">
        <v>66</v>
      </c>
      <c r="R46" s="43"/>
    </row>
    <row r="47" spans="3:18" s="3" customFormat="1" ht="18.5" customHeight="1" x14ac:dyDescent="0.2">
      <c r="C47" s="3" t="s">
        <v>121</v>
      </c>
      <c r="R47" s="43"/>
    </row>
    <row r="48" spans="3:18" s="3" customFormat="1" ht="18.5" customHeight="1" x14ac:dyDescent="0.2">
      <c r="C48" s="3" t="s">
        <v>113</v>
      </c>
      <c r="R48" s="43"/>
    </row>
    <row r="49" spans="3:18" s="3" customFormat="1" ht="22" customHeight="1" thickBot="1" x14ac:dyDescent="0.25">
      <c r="D49" s="2"/>
      <c r="R49" s="43"/>
    </row>
    <row r="50" spans="3:18" s="3" customFormat="1" ht="17" thickBot="1" x14ac:dyDescent="0.25">
      <c r="C50" s="128"/>
      <c r="D50" s="30" t="s">
        <v>0</v>
      </c>
      <c r="E50" s="31" t="s">
        <v>1</v>
      </c>
      <c r="F50" s="31" t="s">
        <v>2</v>
      </c>
      <c r="G50" s="31" t="s">
        <v>3</v>
      </c>
      <c r="H50" s="31" t="s">
        <v>4</v>
      </c>
      <c r="I50" s="31" t="s">
        <v>5</v>
      </c>
      <c r="J50" s="31" t="s">
        <v>6</v>
      </c>
      <c r="K50" s="31" t="s">
        <v>7</v>
      </c>
      <c r="L50" s="31" t="s">
        <v>8</v>
      </c>
      <c r="M50" s="31" t="s">
        <v>9</v>
      </c>
      <c r="N50" s="31" t="s">
        <v>10</v>
      </c>
      <c r="O50" s="65" t="s">
        <v>11</v>
      </c>
      <c r="P50" s="59" t="s">
        <v>12</v>
      </c>
      <c r="R50" s="43"/>
    </row>
    <row r="51" spans="3:18" s="3" customFormat="1" ht="17" thickTop="1" x14ac:dyDescent="0.2">
      <c r="C51" s="51" t="s">
        <v>37</v>
      </c>
      <c r="D51" s="45">
        <v>1.23</v>
      </c>
      <c r="E51" s="46">
        <v>1.4</v>
      </c>
      <c r="F51" s="46">
        <v>2.65</v>
      </c>
      <c r="G51" s="46">
        <v>3.85</v>
      </c>
      <c r="H51" s="46">
        <v>5.32</v>
      </c>
      <c r="I51" s="46">
        <v>5.29</v>
      </c>
      <c r="J51" s="45">
        <v>4.09</v>
      </c>
      <c r="K51" s="46">
        <v>4.62</v>
      </c>
      <c r="L51" s="46">
        <v>3.43</v>
      </c>
      <c r="M51" s="46">
        <v>3.44</v>
      </c>
      <c r="N51" s="46">
        <v>1.87</v>
      </c>
      <c r="O51" s="78">
        <v>1.51</v>
      </c>
      <c r="P51" s="80">
        <v>38.770000000000003</v>
      </c>
      <c r="R51" s="43"/>
    </row>
    <row r="52" spans="3:18" s="3" customFormat="1" ht="17" thickBot="1" x14ac:dyDescent="0.25">
      <c r="C52" s="52" t="s">
        <v>36</v>
      </c>
      <c r="D52" s="49">
        <f>$D$17*D51*0.62*0.95</f>
        <v>941.81099999999992</v>
      </c>
      <c r="E52" s="49">
        <f t="shared" ref="E52:O52" si="3">$D$17*E51*0.62*0.95</f>
        <v>1071.9799999999998</v>
      </c>
      <c r="F52" s="49">
        <f t="shared" si="3"/>
        <v>2029.105</v>
      </c>
      <c r="G52" s="49">
        <f t="shared" si="3"/>
        <v>2947.9449999999997</v>
      </c>
      <c r="H52" s="49">
        <f t="shared" si="3"/>
        <v>4073.5239999999999</v>
      </c>
      <c r="I52" s="49">
        <f t="shared" si="3"/>
        <v>4050.5529999999994</v>
      </c>
      <c r="J52" s="49">
        <f t="shared" si="3"/>
        <v>3131.7129999999997</v>
      </c>
      <c r="K52" s="49">
        <f t="shared" si="3"/>
        <v>3537.5339999999997</v>
      </c>
      <c r="L52" s="49">
        <f t="shared" si="3"/>
        <v>2626.3509999999997</v>
      </c>
      <c r="M52" s="49">
        <f t="shared" si="3"/>
        <v>2634.0079999999998</v>
      </c>
      <c r="N52" s="49">
        <f t="shared" si="3"/>
        <v>1431.8589999999999</v>
      </c>
      <c r="O52" s="79">
        <f t="shared" si="3"/>
        <v>1156.2069999999999</v>
      </c>
      <c r="P52" s="20">
        <f t="shared" ref="P52" si="4">SUM(D52:O52)</f>
        <v>29632.589999999997</v>
      </c>
      <c r="R52" s="43" t="s">
        <v>43</v>
      </c>
    </row>
    <row r="53" spans="3:18" s="3" customFormat="1" x14ac:dyDescent="0.2">
      <c r="R53" s="43" t="s">
        <v>123</v>
      </c>
    </row>
    <row r="54" spans="3:18" ht="19" x14ac:dyDescent="0.25">
      <c r="C54" s="60" t="s">
        <v>124</v>
      </c>
    </row>
    <row r="55" spans="3:18" s="3" customFormat="1" x14ac:dyDescent="0.2">
      <c r="C55" s="3" t="s">
        <v>114</v>
      </c>
      <c r="R55" s="43"/>
    </row>
    <row r="56" spans="3:18" s="3" customFormat="1" x14ac:dyDescent="0.2">
      <c r="C56" s="3" t="s">
        <v>111</v>
      </c>
      <c r="R56" s="43"/>
    </row>
    <row r="57" spans="3:18" s="3" customFormat="1" x14ac:dyDescent="0.2">
      <c r="C57" s="3" t="s">
        <v>110</v>
      </c>
      <c r="R57" s="43"/>
    </row>
    <row r="58" spans="3:18" s="3" customFormat="1" x14ac:dyDescent="0.2">
      <c r="C58" s="3" t="s">
        <v>112</v>
      </c>
      <c r="R58" s="43"/>
    </row>
    <row r="59" spans="3:18" s="3" customFormat="1" ht="17" thickBot="1" x14ac:dyDescent="0.25">
      <c r="R59" s="43"/>
    </row>
    <row r="60" spans="3:18" s="3" customFormat="1" ht="17" thickBot="1" x14ac:dyDescent="0.25">
      <c r="C60" s="96"/>
      <c r="D60" s="30" t="s">
        <v>0</v>
      </c>
      <c r="E60" s="31" t="s">
        <v>1</v>
      </c>
      <c r="F60" s="31" t="s">
        <v>2</v>
      </c>
      <c r="G60" s="31" t="s">
        <v>3</v>
      </c>
      <c r="H60" s="31" t="s">
        <v>4</v>
      </c>
      <c r="I60" s="31" t="s">
        <v>5</v>
      </c>
      <c r="J60" s="31" t="s">
        <v>6</v>
      </c>
      <c r="K60" s="31" t="s">
        <v>7</v>
      </c>
      <c r="L60" s="31" t="s">
        <v>8</v>
      </c>
      <c r="M60" s="31" t="s">
        <v>9</v>
      </c>
      <c r="N60" s="31" t="s">
        <v>10</v>
      </c>
      <c r="O60" s="65" t="s">
        <v>11</v>
      </c>
      <c r="P60" s="59" t="s">
        <v>12</v>
      </c>
      <c r="R60" s="43"/>
    </row>
    <row r="61" spans="3:18" s="3" customFormat="1" ht="17" customHeight="1" thickTop="1" x14ac:dyDescent="0.2">
      <c r="C61" s="70" t="s">
        <v>22</v>
      </c>
      <c r="D61" s="63">
        <v>0</v>
      </c>
      <c r="E61" s="25">
        <f t="shared" ref="E61:O61" si="5">D64</f>
        <v>0</v>
      </c>
      <c r="F61" s="24">
        <f t="shared" si="5"/>
        <v>179.17999999999984</v>
      </c>
      <c r="G61" s="24">
        <f t="shared" si="5"/>
        <v>231.37071428571403</v>
      </c>
      <c r="H61" s="24">
        <f t="shared" si="5"/>
        <v>1100</v>
      </c>
      <c r="I61" s="24">
        <f t="shared" si="5"/>
        <v>1100</v>
      </c>
      <c r="J61" s="24">
        <f t="shared" si="5"/>
        <v>1100</v>
      </c>
      <c r="K61" s="24">
        <f t="shared" si="5"/>
        <v>1100</v>
      </c>
      <c r="L61" s="24">
        <f t="shared" si="5"/>
        <v>1100</v>
      </c>
      <c r="M61" s="24">
        <f t="shared" si="5"/>
        <v>856.63671428571388</v>
      </c>
      <c r="N61" s="24">
        <f t="shared" si="5"/>
        <v>1100</v>
      </c>
      <c r="O61" s="66">
        <f t="shared" si="5"/>
        <v>618.71614285714304</v>
      </c>
      <c r="P61" s="83"/>
      <c r="R61" s="43" t="s">
        <v>49</v>
      </c>
    </row>
    <row r="62" spans="3:18" s="3" customFormat="1" ht="17" customHeight="1" x14ac:dyDescent="0.2">
      <c r="C62" s="71" t="s">
        <v>52</v>
      </c>
      <c r="D62" s="64">
        <f t="shared" ref="D62:O62" si="6">D52</f>
        <v>941.81099999999992</v>
      </c>
      <c r="E62" s="24">
        <f t="shared" si="6"/>
        <v>1071.9799999999998</v>
      </c>
      <c r="F62" s="24">
        <f t="shared" si="6"/>
        <v>2029.105</v>
      </c>
      <c r="G62" s="24">
        <f t="shared" si="6"/>
        <v>2947.9449999999997</v>
      </c>
      <c r="H62" s="24">
        <f t="shared" si="6"/>
        <v>4073.5239999999999</v>
      </c>
      <c r="I62" s="24">
        <f t="shared" si="6"/>
        <v>4050.5529999999994</v>
      </c>
      <c r="J62" s="24">
        <f t="shared" si="6"/>
        <v>3131.7129999999997</v>
      </c>
      <c r="K62" s="24">
        <f t="shared" si="6"/>
        <v>3537.5339999999997</v>
      </c>
      <c r="L62" s="24">
        <f t="shared" si="6"/>
        <v>2626.3509999999997</v>
      </c>
      <c r="M62" s="24">
        <f t="shared" si="6"/>
        <v>2634.0079999999998</v>
      </c>
      <c r="N62" s="24">
        <f t="shared" si="6"/>
        <v>1431.8589999999999</v>
      </c>
      <c r="O62" s="66">
        <f t="shared" si="6"/>
        <v>1156.2069999999999</v>
      </c>
      <c r="P62" s="82">
        <f>SUM(D62:O62)</f>
        <v>29632.589999999997</v>
      </c>
      <c r="R62" s="43" t="s">
        <v>46</v>
      </c>
    </row>
    <row r="63" spans="3:18" s="3" customFormat="1" ht="17" x14ac:dyDescent="0.2">
      <c r="C63" s="71" t="s">
        <v>23</v>
      </c>
      <c r="D63" s="64">
        <f t="shared" ref="D63:O63" si="7">D44</f>
        <v>988.45714285714291</v>
      </c>
      <c r="E63" s="24">
        <f t="shared" si="7"/>
        <v>892.8</v>
      </c>
      <c r="F63" s="24">
        <f t="shared" si="7"/>
        <v>1976.9142857142858</v>
      </c>
      <c r="G63" s="24">
        <f t="shared" si="7"/>
        <v>1913.1428571428569</v>
      </c>
      <c r="H63" s="24">
        <f t="shared" si="7"/>
        <v>1976.9142857142858</v>
      </c>
      <c r="I63" s="24">
        <f t="shared" si="7"/>
        <v>2869.7142857142858</v>
      </c>
      <c r="J63" s="24">
        <f t="shared" si="7"/>
        <v>2965.3714285714286</v>
      </c>
      <c r="K63" s="24">
        <f t="shared" si="7"/>
        <v>2965.3714285714286</v>
      </c>
      <c r="L63" s="24">
        <f t="shared" si="7"/>
        <v>2869.7142857142858</v>
      </c>
      <c r="M63" s="24">
        <f t="shared" si="7"/>
        <v>1976.9142857142858</v>
      </c>
      <c r="N63" s="24">
        <f t="shared" si="7"/>
        <v>1913.1428571428569</v>
      </c>
      <c r="O63" s="66">
        <f t="shared" si="7"/>
        <v>988.45714285714291</v>
      </c>
      <c r="P63" s="84">
        <f>SUM(D63:O63)</f>
        <v>24296.914285714287</v>
      </c>
      <c r="R63" s="43" t="s">
        <v>45</v>
      </c>
    </row>
    <row r="64" spans="3:18" s="3" customFormat="1" ht="17" customHeight="1" thickBot="1" x14ac:dyDescent="0.25">
      <c r="C64" s="72" t="s">
        <v>24</v>
      </c>
      <c r="D64" s="67">
        <f>IF(D61+D62-D63&gt;$D$20,$D$20, IF(D61+D62-D63&lt;0,0,D61+D62-D63))</f>
        <v>0</v>
      </c>
      <c r="E64" s="68">
        <f>IF(E61+E62-E63&gt;$D$20,$D$20, IF(E61+E62-E63&lt;0,0,E61+E62-E63))</f>
        <v>179.17999999999984</v>
      </c>
      <c r="F64" s="68">
        <f t="shared" ref="F64:O64" si="8">IF(F61+F62-F63&gt;$D$20,$D$20, IF(F61+F62-F63&lt;0,0,F61+F62-F63))</f>
        <v>231.37071428571403</v>
      </c>
      <c r="G64" s="68">
        <f t="shared" si="8"/>
        <v>1100</v>
      </c>
      <c r="H64" s="68">
        <f t="shared" si="8"/>
        <v>1100</v>
      </c>
      <c r="I64" s="68">
        <f t="shared" si="8"/>
        <v>1100</v>
      </c>
      <c r="J64" s="68">
        <f t="shared" si="8"/>
        <v>1100</v>
      </c>
      <c r="K64" s="68">
        <f t="shared" si="8"/>
        <v>1100</v>
      </c>
      <c r="L64" s="68">
        <f t="shared" si="8"/>
        <v>856.63671428571388</v>
      </c>
      <c r="M64" s="68">
        <f t="shared" si="8"/>
        <v>1100</v>
      </c>
      <c r="N64" s="68">
        <f t="shared" si="8"/>
        <v>618.71614285714304</v>
      </c>
      <c r="O64" s="69">
        <f t="shared" si="8"/>
        <v>786.46600000000001</v>
      </c>
      <c r="P64" s="81"/>
      <c r="R64" s="43" t="s">
        <v>50</v>
      </c>
    </row>
    <row r="65" spans="3:18" ht="17" thickBot="1" x14ac:dyDescent="0.25">
      <c r="C65" s="86" t="s">
        <v>53</v>
      </c>
      <c r="D65" s="87">
        <f>IF(D61+D62&gt;D63,0,D63-D61-D62)</f>
        <v>46.646142857142991</v>
      </c>
      <c r="E65" s="87">
        <f t="shared" ref="E65:O65" si="9">IF(E61+E62&gt;E63,0,E63-E61-E62)</f>
        <v>0</v>
      </c>
      <c r="F65" s="87">
        <f t="shared" si="9"/>
        <v>0</v>
      </c>
      <c r="G65" s="87">
        <f t="shared" si="9"/>
        <v>0</v>
      </c>
      <c r="H65" s="87">
        <f t="shared" si="9"/>
        <v>0</v>
      </c>
      <c r="I65" s="87">
        <f t="shared" si="9"/>
        <v>0</v>
      </c>
      <c r="J65" s="87">
        <f t="shared" si="9"/>
        <v>0</v>
      </c>
      <c r="K65" s="87">
        <f t="shared" si="9"/>
        <v>0</v>
      </c>
      <c r="L65" s="87">
        <f t="shared" si="9"/>
        <v>0</v>
      </c>
      <c r="M65" s="87">
        <f t="shared" si="9"/>
        <v>0</v>
      </c>
      <c r="N65" s="87">
        <f t="shared" si="9"/>
        <v>0</v>
      </c>
      <c r="O65" s="88">
        <f t="shared" si="9"/>
        <v>0</v>
      </c>
      <c r="P65" s="89">
        <f>SUM(D65:O65)</f>
        <v>46.646142857142991</v>
      </c>
    </row>
    <row r="66" spans="3:18" s="3" customFormat="1" x14ac:dyDescent="0.2">
      <c r="R66" s="43"/>
    </row>
    <row r="67" spans="3:18" s="3" customFormat="1" x14ac:dyDescent="0.2">
      <c r="R67" s="43"/>
    </row>
    <row r="68" spans="3:18" s="3" customFormat="1" ht="19" x14ac:dyDescent="0.2">
      <c r="C68" s="54" t="s">
        <v>51</v>
      </c>
      <c r="R68" s="43"/>
    </row>
    <row r="69" spans="3:18" s="3" customFormat="1" x14ac:dyDescent="0.2">
      <c r="C69" s="3" t="s">
        <v>68</v>
      </c>
      <c r="R69" s="43"/>
    </row>
    <row r="70" spans="3:18" s="3" customFormat="1" x14ac:dyDescent="0.2">
      <c r="C70" s="3" t="s">
        <v>125</v>
      </c>
      <c r="R70" s="43"/>
    </row>
    <row r="71" spans="3:18" s="3" customFormat="1" x14ac:dyDescent="0.2">
      <c r="C71" s="3" t="s">
        <v>69</v>
      </c>
      <c r="R71" s="43"/>
    </row>
    <row r="72" spans="3:18" s="3" customFormat="1" x14ac:dyDescent="0.2">
      <c r="C72" s="3" t="s">
        <v>57</v>
      </c>
      <c r="R72" s="43"/>
    </row>
    <row r="73" spans="3:18" s="3" customFormat="1" x14ac:dyDescent="0.2">
      <c r="R73" s="43"/>
    </row>
    <row r="74" spans="3:18" s="3" customFormat="1" ht="17" thickBot="1" x14ac:dyDescent="0.25">
      <c r="C74" s="2" t="s">
        <v>54</v>
      </c>
      <c r="R74" s="43"/>
    </row>
    <row r="75" spans="3:18" s="3" customFormat="1" ht="17" thickBot="1" x14ac:dyDescent="0.25">
      <c r="C75" s="95"/>
      <c r="D75" s="73" t="s">
        <v>0</v>
      </c>
      <c r="E75" s="31" t="s">
        <v>1</v>
      </c>
      <c r="F75" s="31" t="s">
        <v>2</v>
      </c>
      <c r="G75" s="31" t="s">
        <v>3</v>
      </c>
      <c r="H75" s="31" t="s">
        <v>4</v>
      </c>
      <c r="I75" s="31" t="s">
        <v>5</v>
      </c>
      <c r="J75" s="31" t="s">
        <v>6</v>
      </c>
      <c r="K75" s="31" t="s">
        <v>7</v>
      </c>
      <c r="L75" s="31" t="s">
        <v>8</v>
      </c>
      <c r="M75" s="31" t="s">
        <v>9</v>
      </c>
      <c r="N75" s="31" t="s">
        <v>10</v>
      </c>
      <c r="O75" s="65" t="s">
        <v>11</v>
      </c>
      <c r="P75" s="59" t="s">
        <v>12</v>
      </c>
      <c r="R75" s="43"/>
    </row>
    <row r="76" spans="3:18" s="3" customFormat="1" ht="17" thickTop="1" x14ac:dyDescent="0.2">
      <c r="C76" s="76" t="s">
        <v>37</v>
      </c>
      <c r="D76" s="74">
        <v>1.2</v>
      </c>
      <c r="E76" s="46">
        <v>1.4</v>
      </c>
      <c r="F76" s="46">
        <v>2.7</v>
      </c>
      <c r="G76" s="46">
        <v>3.9</v>
      </c>
      <c r="H76" s="46">
        <v>5.3</v>
      </c>
      <c r="I76" s="46">
        <v>5.3</v>
      </c>
      <c r="J76" s="45">
        <v>4.0999999999999996</v>
      </c>
      <c r="K76" s="46">
        <v>0</v>
      </c>
      <c r="L76" s="46">
        <v>0</v>
      </c>
      <c r="M76" s="46">
        <v>1</v>
      </c>
      <c r="N76" s="46">
        <v>2</v>
      </c>
      <c r="O76" s="78">
        <v>1</v>
      </c>
      <c r="P76" s="80">
        <f>SUM(D76:O76)</f>
        <v>27.9</v>
      </c>
      <c r="R76" s="43"/>
    </row>
    <row r="77" spans="3:18" s="3" customFormat="1" ht="17" thickBot="1" x14ac:dyDescent="0.25">
      <c r="C77" s="77" t="s">
        <v>36</v>
      </c>
      <c r="D77" s="75">
        <f>$D$17*D76*0.62*0.95</f>
        <v>918.84</v>
      </c>
      <c r="E77" s="49">
        <f t="shared" ref="E77:O77" si="10">$D$17*E76*0.62*0.95</f>
        <v>1071.9799999999998</v>
      </c>
      <c r="F77" s="49">
        <f t="shared" si="10"/>
        <v>2067.3900000000003</v>
      </c>
      <c r="G77" s="49">
        <f t="shared" si="10"/>
        <v>2986.23</v>
      </c>
      <c r="H77" s="49">
        <f t="shared" si="10"/>
        <v>4058.21</v>
      </c>
      <c r="I77" s="49">
        <f t="shared" si="10"/>
        <v>4058.21</v>
      </c>
      <c r="J77" s="49">
        <f t="shared" si="10"/>
        <v>3139.3699999999994</v>
      </c>
      <c r="K77" s="49">
        <f t="shared" si="10"/>
        <v>0</v>
      </c>
      <c r="L77" s="49">
        <f t="shared" si="10"/>
        <v>0</v>
      </c>
      <c r="M77" s="49">
        <f t="shared" si="10"/>
        <v>765.69999999999993</v>
      </c>
      <c r="N77" s="49">
        <f t="shared" si="10"/>
        <v>1531.3999999999999</v>
      </c>
      <c r="O77" s="79">
        <f t="shared" si="10"/>
        <v>765.69999999999993</v>
      </c>
      <c r="P77" s="20">
        <f t="shared" ref="P77" si="11">SUM(D77:O77)</f>
        <v>21363.030000000002</v>
      </c>
      <c r="R77" s="43"/>
    </row>
    <row r="78" spans="3:18" s="3" customFormat="1" x14ac:dyDescent="0.2">
      <c r="R78" s="43"/>
    </row>
    <row r="79" spans="3:18" s="3" customFormat="1" ht="17" thickBot="1" x14ac:dyDescent="0.25">
      <c r="C79" s="2" t="s">
        <v>55</v>
      </c>
      <c r="R79" s="43"/>
    </row>
    <row r="80" spans="3:18" s="3" customFormat="1" ht="17" thickBot="1" x14ac:dyDescent="0.25">
      <c r="C80" s="95"/>
      <c r="D80" s="30" t="s">
        <v>0</v>
      </c>
      <c r="E80" s="31" t="s">
        <v>1</v>
      </c>
      <c r="F80" s="31" t="s">
        <v>2</v>
      </c>
      <c r="G80" s="31" t="s">
        <v>3</v>
      </c>
      <c r="H80" s="31" t="s">
        <v>4</v>
      </c>
      <c r="I80" s="31" t="s">
        <v>5</v>
      </c>
      <c r="J80" s="31" t="s">
        <v>6</v>
      </c>
      <c r="K80" s="31" t="s">
        <v>7</v>
      </c>
      <c r="L80" s="31" t="s">
        <v>8</v>
      </c>
      <c r="M80" s="31" t="s">
        <v>9</v>
      </c>
      <c r="N80" s="31" t="s">
        <v>10</v>
      </c>
      <c r="O80" s="32" t="s">
        <v>11</v>
      </c>
      <c r="P80" s="7" t="s">
        <v>12</v>
      </c>
      <c r="R80" s="43"/>
    </row>
    <row r="81" spans="3:18" s="3" customFormat="1" ht="17" thickTop="1" x14ac:dyDescent="0.2">
      <c r="C81" s="6" t="s">
        <v>34</v>
      </c>
      <c r="D81" s="26">
        <v>0.5</v>
      </c>
      <c r="E81" s="27">
        <v>0.5</v>
      </c>
      <c r="F81" s="27">
        <v>1</v>
      </c>
      <c r="G81" s="27">
        <v>1</v>
      </c>
      <c r="H81" s="27">
        <v>1</v>
      </c>
      <c r="I81" s="27">
        <v>1.5</v>
      </c>
      <c r="J81" s="28">
        <v>1.5</v>
      </c>
      <c r="K81" s="27">
        <v>1.5</v>
      </c>
      <c r="L81" s="27">
        <v>1.5</v>
      </c>
      <c r="M81" s="27">
        <v>1</v>
      </c>
      <c r="N81" s="27">
        <v>1</v>
      </c>
      <c r="O81" s="29">
        <v>0.5</v>
      </c>
      <c r="P81" s="19"/>
      <c r="R81" s="43"/>
    </row>
    <row r="82" spans="3:18" s="3" customFormat="1" ht="17" thickBot="1" x14ac:dyDescent="0.25">
      <c r="C82" s="47" t="s">
        <v>35</v>
      </c>
      <c r="D82" s="48">
        <f t="shared" ref="D82:O82" si="12">$F$35*D81*0.62*D24</f>
        <v>988.45714285714291</v>
      </c>
      <c r="E82" s="49">
        <f t="shared" si="12"/>
        <v>892.8</v>
      </c>
      <c r="F82" s="49">
        <f t="shared" si="12"/>
        <v>1976.9142857142858</v>
      </c>
      <c r="G82" s="49">
        <f t="shared" si="12"/>
        <v>1913.1428571428569</v>
      </c>
      <c r="H82" s="49">
        <f t="shared" si="12"/>
        <v>1976.9142857142858</v>
      </c>
      <c r="I82" s="49">
        <f t="shared" si="12"/>
        <v>2869.7142857142858</v>
      </c>
      <c r="J82" s="49">
        <f t="shared" si="12"/>
        <v>2965.3714285714286</v>
      </c>
      <c r="K82" s="49">
        <f t="shared" si="12"/>
        <v>2965.3714285714286</v>
      </c>
      <c r="L82" s="49">
        <f t="shared" si="12"/>
        <v>2869.7142857142858</v>
      </c>
      <c r="M82" s="49">
        <f t="shared" si="12"/>
        <v>1976.9142857142858</v>
      </c>
      <c r="N82" s="49">
        <f t="shared" si="12"/>
        <v>1913.1428571428569</v>
      </c>
      <c r="O82" s="50">
        <f t="shared" si="12"/>
        <v>988.45714285714291</v>
      </c>
      <c r="P82" s="20">
        <f t="shared" ref="P82" si="13">SUM(D82:O82)</f>
        <v>24296.914285714287</v>
      </c>
      <c r="R82" s="43"/>
    </row>
    <row r="83" spans="3:18" s="3" customFormat="1" x14ac:dyDescent="0.2">
      <c r="C83" s="56"/>
      <c r="D83" s="61"/>
      <c r="E83" s="61"/>
      <c r="F83" s="61"/>
      <c r="G83" s="61"/>
      <c r="H83" s="61"/>
      <c r="I83" s="61"/>
      <c r="J83" s="61"/>
      <c r="K83" s="61"/>
      <c r="L83" s="61"/>
      <c r="M83" s="61"/>
      <c r="N83" s="61"/>
      <c r="O83" s="61"/>
      <c r="P83" s="61"/>
      <c r="R83" s="43"/>
    </row>
    <row r="84" spans="3:18" ht="17" thickBot="1" x14ac:dyDescent="0.25">
      <c r="C84" s="62" t="s">
        <v>56</v>
      </c>
    </row>
    <row r="85" spans="3:18" s="3" customFormat="1" ht="17" thickBot="1" x14ac:dyDescent="0.25">
      <c r="C85" s="96"/>
      <c r="D85" s="30" t="s">
        <v>0</v>
      </c>
      <c r="E85" s="31" t="s">
        <v>1</v>
      </c>
      <c r="F85" s="31" t="s">
        <v>2</v>
      </c>
      <c r="G85" s="31" t="s">
        <v>3</v>
      </c>
      <c r="H85" s="31" t="s">
        <v>4</v>
      </c>
      <c r="I85" s="31" t="s">
        <v>5</v>
      </c>
      <c r="J85" s="31" t="s">
        <v>6</v>
      </c>
      <c r="K85" s="31" t="s">
        <v>7</v>
      </c>
      <c r="L85" s="31" t="s">
        <v>8</v>
      </c>
      <c r="M85" s="31" t="s">
        <v>9</v>
      </c>
      <c r="N85" s="31" t="s">
        <v>10</v>
      </c>
      <c r="O85" s="65" t="s">
        <v>11</v>
      </c>
      <c r="P85" s="59" t="s">
        <v>12</v>
      </c>
      <c r="R85" s="43"/>
    </row>
    <row r="86" spans="3:18" s="3" customFormat="1" ht="17" customHeight="1" thickTop="1" x14ac:dyDescent="0.2">
      <c r="C86" s="70" t="s">
        <v>22</v>
      </c>
      <c r="D86" s="63">
        <v>0</v>
      </c>
      <c r="E86" s="25">
        <f t="shared" ref="E86" si="14">D89</f>
        <v>0</v>
      </c>
      <c r="F86" s="24">
        <f t="shared" ref="F86" si="15">E89</f>
        <v>179.17999999999984</v>
      </c>
      <c r="G86" s="24">
        <f t="shared" ref="G86" si="16">F89</f>
        <v>269.65571428571434</v>
      </c>
      <c r="H86" s="24">
        <f t="shared" ref="H86" si="17">G89</f>
        <v>1100</v>
      </c>
      <c r="I86" s="24">
        <f t="shared" ref="I86" si="18">H89</f>
        <v>1100</v>
      </c>
      <c r="J86" s="24">
        <f t="shared" ref="J86" si="19">I89</f>
        <v>1100</v>
      </c>
      <c r="K86" s="24">
        <f t="shared" ref="K86" si="20">J89</f>
        <v>1100</v>
      </c>
      <c r="L86" s="24">
        <f t="shared" ref="L86" si="21">K89</f>
        <v>0</v>
      </c>
      <c r="M86" s="24">
        <f t="shared" ref="M86" si="22">L89</f>
        <v>0</v>
      </c>
      <c r="N86" s="24">
        <f t="shared" ref="N86" si="23">M89</f>
        <v>0</v>
      </c>
      <c r="O86" s="66">
        <f t="shared" ref="O86" si="24">N89</f>
        <v>0</v>
      </c>
      <c r="P86" s="83"/>
      <c r="R86" s="43"/>
    </row>
    <row r="87" spans="3:18" s="3" customFormat="1" ht="17" customHeight="1" x14ac:dyDescent="0.2">
      <c r="C87" s="71" t="s">
        <v>52</v>
      </c>
      <c r="D87" s="64">
        <f t="shared" ref="D87:O87" si="25">D77</f>
        <v>918.84</v>
      </c>
      <c r="E87" s="24">
        <f t="shared" si="25"/>
        <v>1071.9799999999998</v>
      </c>
      <c r="F87" s="24">
        <f t="shared" si="25"/>
        <v>2067.3900000000003</v>
      </c>
      <c r="G87" s="24">
        <f t="shared" si="25"/>
        <v>2986.23</v>
      </c>
      <c r="H87" s="24">
        <f t="shared" si="25"/>
        <v>4058.21</v>
      </c>
      <c r="I87" s="24">
        <f t="shared" si="25"/>
        <v>4058.21</v>
      </c>
      <c r="J87" s="24">
        <f t="shared" si="25"/>
        <v>3139.3699999999994</v>
      </c>
      <c r="K87" s="24">
        <f t="shared" si="25"/>
        <v>0</v>
      </c>
      <c r="L87" s="24">
        <f t="shared" si="25"/>
        <v>0</v>
      </c>
      <c r="M87" s="24">
        <f t="shared" si="25"/>
        <v>765.69999999999993</v>
      </c>
      <c r="N87" s="24">
        <f t="shared" si="25"/>
        <v>1531.3999999999999</v>
      </c>
      <c r="O87" s="66">
        <f t="shared" si="25"/>
        <v>765.69999999999993</v>
      </c>
      <c r="P87" s="82">
        <f>SUM(D87:O87)</f>
        <v>21363.030000000002</v>
      </c>
      <c r="R87" s="43"/>
    </row>
    <row r="88" spans="3:18" s="3" customFormat="1" ht="17" x14ac:dyDescent="0.2">
      <c r="C88" s="71" t="s">
        <v>23</v>
      </c>
      <c r="D88" s="64">
        <f t="shared" ref="D88:O88" si="26">D82</f>
        <v>988.45714285714291</v>
      </c>
      <c r="E88" s="24">
        <f t="shared" si="26"/>
        <v>892.8</v>
      </c>
      <c r="F88" s="24">
        <f t="shared" si="26"/>
        <v>1976.9142857142858</v>
      </c>
      <c r="G88" s="24">
        <f t="shared" si="26"/>
        <v>1913.1428571428569</v>
      </c>
      <c r="H88" s="24">
        <f t="shared" si="26"/>
        <v>1976.9142857142858</v>
      </c>
      <c r="I88" s="24">
        <f t="shared" si="26"/>
        <v>2869.7142857142858</v>
      </c>
      <c r="J88" s="24">
        <f t="shared" si="26"/>
        <v>2965.3714285714286</v>
      </c>
      <c r="K88" s="24">
        <f t="shared" si="26"/>
        <v>2965.3714285714286</v>
      </c>
      <c r="L88" s="24">
        <f t="shared" si="26"/>
        <v>2869.7142857142858</v>
      </c>
      <c r="M88" s="24">
        <f t="shared" si="26"/>
        <v>1976.9142857142858</v>
      </c>
      <c r="N88" s="24">
        <f t="shared" si="26"/>
        <v>1913.1428571428569</v>
      </c>
      <c r="O88" s="66">
        <f t="shared" si="26"/>
        <v>988.45714285714291</v>
      </c>
      <c r="P88" s="84">
        <f>SUM(D88:O88)</f>
        <v>24296.914285714287</v>
      </c>
      <c r="R88" s="43"/>
    </row>
    <row r="89" spans="3:18" s="3" customFormat="1" ht="17" customHeight="1" thickBot="1" x14ac:dyDescent="0.25">
      <c r="C89" s="72" t="s">
        <v>24</v>
      </c>
      <c r="D89" s="67">
        <f>IF(D86+D87-D88&gt;$D$20,$D$20, IF(D86+D87-D88&lt;0,0,D86+D87-D88))</f>
        <v>0</v>
      </c>
      <c r="E89" s="68">
        <f>IF(E86+E87-E88&gt;$D$20,$D$20, IF(E86+E87-E88&lt;0,0,E86+E87-E88))</f>
        <v>179.17999999999984</v>
      </c>
      <c r="F89" s="68">
        <f t="shared" ref="F89" si="27">IF(F86+F87-F88&gt;$D$20,$D$20, IF(F86+F87-F88&lt;0,0,F86+F87-F88))</f>
        <v>269.65571428571434</v>
      </c>
      <c r="G89" s="68">
        <f t="shared" ref="G89" si="28">IF(G86+G87-G88&gt;$D$20,$D$20, IF(G86+G87-G88&lt;0,0,G86+G87-G88))</f>
        <v>1100</v>
      </c>
      <c r="H89" s="68">
        <f t="shared" ref="H89" si="29">IF(H86+H87-H88&gt;$D$20,$D$20, IF(H86+H87-H88&lt;0,0,H86+H87-H88))</f>
        <v>1100</v>
      </c>
      <c r="I89" s="68">
        <f t="shared" ref="I89" si="30">IF(I86+I87-I88&gt;$D$20,$D$20, IF(I86+I87-I88&lt;0,0,I86+I87-I88))</f>
        <v>1100</v>
      </c>
      <c r="J89" s="68">
        <f t="shared" ref="J89" si="31">IF(J86+J87-J88&gt;$D$20,$D$20, IF(J86+J87-J88&lt;0,0,J86+J87-J88))</f>
        <v>1100</v>
      </c>
      <c r="K89" s="68">
        <f t="shared" ref="K89" si="32">IF(K86+K87-K88&gt;$D$20,$D$20, IF(K86+K87-K88&lt;0,0,K86+K87-K88))</f>
        <v>0</v>
      </c>
      <c r="L89" s="68">
        <f t="shared" ref="L89" si="33">IF(L86+L87-L88&gt;$D$20,$D$20, IF(L86+L87-L88&lt;0,0,L86+L87-L88))</f>
        <v>0</v>
      </c>
      <c r="M89" s="68">
        <f t="shared" ref="M89" si="34">IF(M86+M87-M88&gt;$D$20,$D$20, IF(M86+M87-M88&lt;0,0,M86+M87-M88))</f>
        <v>0</v>
      </c>
      <c r="N89" s="68">
        <f t="shared" ref="N89" si="35">IF(N86+N87-N88&gt;$D$20,$D$20, IF(N86+N87-N88&lt;0,0,N86+N87-N88))</f>
        <v>0</v>
      </c>
      <c r="O89" s="69">
        <f t="shared" ref="O89" si="36">IF(O86+O87-O88&gt;$D$20,$D$20, IF(O86+O87-O88&lt;0,0,O86+O87-O88))</f>
        <v>0</v>
      </c>
      <c r="P89" s="126"/>
      <c r="R89" s="43"/>
    </row>
    <row r="90" spans="3:18" s="85" customFormat="1" ht="17" thickBot="1" x14ac:dyDescent="0.25">
      <c r="C90" s="86" t="s">
        <v>53</v>
      </c>
      <c r="D90" s="87">
        <f>IF(D86+D87&gt;D88,0,D88-D86-D87)</f>
        <v>69.617142857142881</v>
      </c>
      <c r="E90" s="87">
        <f t="shared" ref="E90:O90" si="37">IF(E86+E87&gt;E88,0,E88-E86-E87)</f>
        <v>0</v>
      </c>
      <c r="F90" s="87">
        <f t="shared" si="37"/>
        <v>0</v>
      </c>
      <c r="G90" s="87">
        <f t="shared" si="37"/>
        <v>0</v>
      </c>
      <c r="H90" s="87">
        <f t="shared" si="37"/>
        <v>0</v>
      </c>
      <c r="I90" s="87">
        <f t="shared" si="37"/>
        <v>0</v>
      </c>
      <c r="J90" s="87">
        <f t="shared" si="37"/>
        <v>0</v>
      </c>
      <c r="K90" s="87">
        <f t="shared" si="37"/>
        <v>1865.3714285714286</v>
      </c>
      <c r="L90" s="87">
        <f t="shared" si="37"/>
        <v>2869.7142857142858</v>
      </c>
      <c r="M90" s="87">
        <f t="shared" si="37"/>
        <v>1211.2142857142858</v>
      </c>
      <c r="N90" s="87">
        <f t="shared" si="37"/>
        <v>381.74285714285702</v>
      </c>
      <c r="O90" s="88">
        <f t="shared" si="37"/>
        <v>222.75714285714298</v>
      </c>
      <c r="P90" s="89">
        <f>SUM(D90:O90)</f>
        <v>6620.4171428571426</v>
      </c>
      <c r="R90" s="90"/>
    </row>
    <row r="92" spans="3:18" x14ac:dyDescent="0.2">
      <c r="J92" s="85"/>
    </row>
  </sheetData>
  <phoneticPr fontId="19" type="noConversion"/>
  <printOptions horizontalCentered="1"/>
  <pageMargins left="0.5" right="0.5" top="1" bottom="0.75" header="0.5" footer="0.5"/>
  <pageSetup scale="68" orientation="landscape"/>
  <headerFooter>
    <oddFooter>&amp;L&amp;"Calibri,Regular"&amp;5&amp;K000000&amp;Z&amp;F&amp;R&amp;"Arial,Regular"&amp;5&amp;K000000Created by David Dods, August 2025</oddFooter>
  </headerFooter>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49749-92CB-CB42-8C2E-378143F1B524}">
  <dimension ref="C1:AB92"/>
  <sheetViews>
    <sheetView zoomScale="90" zoomScaleNormal="90" workbookViewId="0">
      <selection activeCell="D21" sqref="D21"/>
    </sheetView>
  </sheetViews>
  <sheetFormatPr baseColWidth="10" defaultColWidth="11.5" defaultRowHeight="16" x14ac:dyDescent="0.2"/>
  <cols>
    <col min="1" max="1" width="2.33203125" style="1" customWidth="1"/>
    <col min="2" max="2" width="2.5" style="1" customWidth="1"/>
    <col min="3" max="3" width="47.6640625" style="1" customWidth="1"/>
    <col min="4" max="15" width="9.83203125" style="1" customWidth="1"/>
    <col min="16" max="27" width="11.5" style="1"/>
    <col min="28" max="28" width="14.6640625" style="1" customWidth="1"/>
    <col min="29" max="16384" width="11.5" style="1"/>
  </cols>
  <sheetData>
    <row r="1" spans="3:18" s="3" customFormat="1" ht="22.25" customHeight="1" x14ac:dyDescent="0.2"/>
    <row r="2" spans="3:18" s="3" customFormat="1" ht="21" x14ac:dyDescent="0.2">
      <c r="C2" s="21" t="s">
        <v>67</v>
      </c>
      <c r="I2" s="91"/>
      <c r="L2" s="129"/>
    </row>
    <row r="3" spans="3:18" s="3" customFormat="1" ht="21" x14ac:dyDescent="0.2">
      <c r="C3" s="21"/>
      <c r="L3" s="127"/>
    </row>
    <row r="4" spans="3:18" s="3" customFormat="1" ht="16" customHeight="1" x14ac:dyDescent="0.2">
      <c r="C4" s="56" t="s">
        <v>41</v>
      </c>
    </row>
    <row r="5" spans="3:18" s="3" customFormat="1" ht="16" customHeight="1" x14ac:dyDescent="0.2">
      <c r="C5" s="56" t="s">
        <v>117</v>
      </c>
    </row>
    <row r="6" spans="3:18" s="3" customFormat="1" ht="16" customHeight="1" x14ac:dyDescent="0.2">
      <c r="C6" s="56" t="s">
        <v>120</v>
      </c>
      <c r="R6" s="43"/>
    </row>
    <row r="7" spans="3:18" s="3" customFormat="1" ht="16" customHeight="1" x14ac:dyDescent="0.2">
      <c r="C7" s="3" t="s">
        <v>119</v>
      </c>
      <c r="R7" s="43"/>
    </row>
    <row r="8" spans="3:18" s="3" customFormat="1" ht="16" customHeight="1" x14ac:dyDescent="0.2">
      <c r="C8" s="56"/>
    </row>
    <row r="9" spans="3:18" s="3" customFormat="1" ht="16" customHeight="1" x14ac:dyDescent="0.2">
      <c r="C9" s="56" t="s">
        <v>58</v>
      </c>
    </row>
    <row r="10" spans="3:18" s="3" customFormat="1" ht="16" customHeight="1" x14ac:dyDescent="0.2">
      <c r="C10" s="3" t="s">
        <v>42</v>
      </c>
      <c r="D10" s="40"/>
    </row>
    <row r="11" spans="3:18" s="3" customFormat="1" x14ac:dyDescent="0.2"/>
    <row r="12" spans="3:18" s="3" customFormat="1" ht="19" x14ac:dyDescent="0.2">
      <c r="C12" s="54" t="s">
        <v>26</v>
      </c>
    </row>
    <row r="13" spans="3:18" s="3" customFormat="1" x14ac:dyDescent="0.2">
      <c r="C13" s="3" t="s">
        <v>61</v>
      </c>
    </row>
    <row r="14" spans="3:18" s="3" customFormat="1" ht="16" customHeight="1" x14ac:dyDescent="0.2"/>
    <row r="15" spans="3:18" s="3" customFormat="1" ht="17" x14ac:dyDescent="0.2">
      <c r="C15" s="22" t="s">
        <v>13</v>
      </c>
      <c r="D15" s="10">
        <v>30</v>
      </c>
      <c r="E15" s="4" t="s">
        <v>14</v>
      </c>
    </row>
    <row r="16" spans="3:18" s="3" customFormat="1" ht="18" thickBot="1" x14ac:dyDescent="0.25">
      <c r="C16" s="22" t="s">
        <v>15</v>
      </c>
      <c r="D16" s="11">
        <v>65</v>
      </c>
      <c r="E16" s="4" t="s">
        <v>14</v>
      </c>
    </row>
    <row r="17" spans="3:27" s="3" customFormat="1" ht="18" thickBot="1" x14ac:dyDescent="0.25">
      <c r="C17" s="22" t="s">
        <v>21</v>
      </c>
      <c r="D17" s="12">
        <f>D15*D16</f>
        <v>1950</v>
      </c>
      <c r="E17" s="4" t="s">
        <v>16</v>
      </c>
    </row>
    <row r="18" spans="3:27" s="3" customFormat="1" ht="18.5" customHeight="1" x14ac:dyDescent="0.2"/>
    <row r="19" spans="3:27" s="3" customFormat="1" ht="18.5" customHeight="1" x14ac:dyDescent="0.2">
      <c r="C19" s="54" t="s">
        <v>27</v>
      </c>
    </row>
    <row r="20" spans="3:27" s="3" customFormat="1" ht="18.5" customHeight="1" x14ac:dyDescent="0.2">
      <c r="C20" s="3" t="s">
        <v>28</v>
      </c>
      <c r="D20" s="41">
        <v>1100</v>
      </c>
      <c r="E20" s="3" t="s">
        <v>20</v>
      </c>
    </row>
    <row r="21" spans="3:27" s="3" customFormat="1" ht="18.5" customHeight="1" x14ac:dyDescent="0.2"/>
    <row r="22" spans="3:27" s="3" customFormat="1" x14ac:dyDescent="0.2">
      <c r="C22" s="3" t="s">
        <v>122</v>
      </c>
    </row>
    <row r="23" spans="3:27" ht="17" thickBot="1" x14ac:dyDescent="0.25">
      <c r="D23" s="93" t="s">
        <v>0</v>
      </c>
      <c r="E23" s="93" t="s">
        <v>1</v>
      </c>
      <c r="F23" s="93" t="s">
        <v>2</v>
      </c>
      <c r="G23" s="93" t="s">
        <v>3</v>
      </c>
      <c r="H23" s="93" t="s">
        <v>4</v>
      </c>
      <c r="I23" s="93" t="s">
        <v>5</v>
      </c>
      <c r="J23" s="93" t="s">
        <v>6</v>
      </c>
      <c r="K23" s="93" t="s">
        <v>7</v>
      </c>
      <c r="L23" s="93" t="s">
        <v>8</v>
      </c>
      <c r="M23" s="93" t="s">
        <v>9</v>
      </c>
      <c r="N23" s="93" t="s">
        <v>10</v>
      </c>
      <c r="O23" s="105" t="s">
        <v>11</v>
      </c>
      <c r="P23" s="107" t="s">
        <v>0</v>
      </c>
      <c r="Q23" s="93" t="s">
        <v>1</v>
      </c>
      <c r="R23" s="93" t="s">
        <v>2</v>
      </c>
      <c r="S23" s="93" t="s">
        <v>3</v>
      </c>
      <c r="T23" s="93" t="s">
        <v>4</v>
      </c>
      <c r="U23" s="93" t="s">
        <v>5</v>
      </c>
      <c r="V23" s="93" t="s">
        <v>6</v>
      </c>
      <c r="W23" s="93" t="s">
        <v>7</v>
      </c>
      <c r="X23" s="93" t="s">
        <v>8</v>
      </c>
      <c r="Y23" s="93" t="s">
        <v>9</v>
      </c>
      <c r="Z23" s="93" t="s">
        <v>10</v>
      </c>
      <c r="AA23" s="93" t="s">
        <v>11</v>
      </c>
    </row>
    <row r="24" spans="3:27" s="3" customFormat="1" ht="17" thickTop="1" x14ac:dyDescent="0.2">
      <c r="C24" s="23" t="s">
        <v>60</v>
      </c>
      <c r="D24" s="57">
        <f>31/7</f>
        <v>4.4285714285714288</v>
      </c>
      <c r="E24" s="57">
        <f>28/7</f>
        <v>4</v>
      </c>
      <c r="F24" s="57">
        <f t="shared" ref="F24:O24" si="0">31/7</f>
        <v>4.4285714285714288</v>
      </c>
      <c r="G24" s="57">
        <f>30/7</f>
        <v>4.2857142857142856</v>
      </c>
      <c r="H24" s="57">
        <f t="shared" si="0"/>
        <v>4.4285714285714288</v>
      </c>
      <c r="I24" s="57">
        <f>30/7</f>
        <v>4.2857142857142856</v>
      </c>
      <c r="J24" s="57">
        <f t="shared" si="0"/>
        <v>4.4285714285714288</v>
      </c>
      <c r="K24" s="57">
        <f t="shared" si="0"/>
        <v>4.4285714285714288</v>
      </c>
      <c r="L24" s="57">
        <f>30/7</f>
        <v>4.2857142857142856</v>
      </c>
      <c r="M24" s="57">
        <f t="shared" si="0"/>
        <v>4.4285714285714288</v>
      </c>
      <c r="N24" s="57">
        <f>30/7</f>
        <v>4.2857142857142856</v>
      </c>
      <c r="O24" s="106">
        <f t="shared" si="0"/>
        <v>4.4285714285714288</v>
      </c>
      <c r="P24" s="108">
        <f>31/7</f>
        <v>4.4285714285714288</v>
      </c>
      <c r="Q24" s="57">
        <f>28/7</f>
        <v>4</v>
      </c>
      <c r="R24" s="57">
        <f t="shared" ref="R24:AA24" si="1">31/7</f>
        <v>4.4285714285714288</v>
      </c>
      <c r="S24" s="57">
        <f>30/7</f>
        <v>4.2857142857142856</v>
      </c>
      <c r="T24" s="57">
        <f t="shared" si="1"/>
        <v>4.4285714285714288</v>
      </c>
      <c r="U24" s="57">
        <f>30/7</f>
        <v>4.2857142857142856</v>
      </c>
      <c r="V24" s="57">
        <f t="shared" si="1"/>
        <v>4.4285714285714288</v>
      </c>
      <c r="W24" s="57">
        <f t="shared" si="1"/>
        <v>4.4285714285714288</v>
      </c>
      <c r="X24" s="57">
        <f>30/7</f>
        <v>4.2857142857142856</v>
      </c>
      <c r="Y24" s="57">
        <f t="shared" si="1"/>
        <v>4.4285714285714288</v>
      </c>
      <c r="Z24" s="57">
        <f>30/7</f>
        <v>4.2857142857142856</v>
      </c>
      <c r="AA24" s="57">
        <f t="shared" si="1"/>
        <v>4.4285714285714288</v>
      </c>
    </row>
    <row r="25" spans="3:27" s="3" customFormat="1" ht="19" x14ac:dyDescent="0.2">
      <c r="C25" s="42"/>
      <c r="E25" s="5"/>
      <c r="F25" s="5"/>
      <c r="G25" s="5"/>
      <c r="H25" s="5"/>
      <c r="I25" s="5"/>
      <c r="J25" s="5"/>
      <c r="K25" s="5"/>
      <c r="L25" s="5"/>
      <c r="M25" s="5"/>
    </row>
    <row r="26" spans="3:27" s="3" customFormat="1" ht="19" x14ac:dyDescent="0.2">
      <c r="C26" s="55" t="s">
        <v>39</v>
      </c>
      <c r="E26" s="5"/>
      <c r="F26" s="5"/>
      <c r="G26" s="5"/>
      <c r="H26" s="5"/>
      <c r="I26" s="5"/>
      <c r="J26" s="5"/>
      <c r="K26" s="5"/>
      <c r="L26" s="5"/>
      <c r="M26" s="5"/>
    </row>
    <row r="27" spans="3:27" s="3" customFormat="1" x14ac:dyDescent="0.2">
      <c r="C27" s="53" t="s">
        <v>40</v>
      </c>
      <c r="E27" s="5"/>
      <c r="F27" s="5"/>
      <c r="G27" s="5"/>
      <c r="H27" s="5"/>
      <c r="I27" s="5"/>
      <c r="J27" s="5"/>
      <c r="K27" s="5"/>
      <c r="L27" s="5"/>
      <c r="M27" s="5"/>
    </row>
    <row r="28" spans="3:27" s="3" customFormat="1" ht="19" x14ac:dyDescent="0.2">
      <c r="C28" s="42"/>
      <c r="E28" s="5"/>
      <c r="F28" s="5"/>
      <c r="G28" s="5"/>
      <c r="H28" s="5"/>
      <c r="I28" s="5"/>
      <c r="J28" s="5"/>
      <c r="K28" s="5"/>
      <c r="L28" s="5"/>
      <c r="M28" s="5"/>
    </row>
    <row r="29" spans="3:27" s="3" customFormat="1" ht="19" x14ac:dyDescent="0.2">
      <c r="C29" s="39" t="s">
        <v>29</v>
      </c>
      <c r="E29" s="5"/>
      <c r="G29" s="5"/>
      <c r="H29" s="34"/>
      <c r="I29" s="5"/>
      <c r="J29" s="5"/>
      <c r="K29" s="5"/>
      <c r="L29" s="5"/>
      <c r="M29" s="5"/>
    </row>
    <row r="30" spans="3:27" s="3" customFormat="1" x14ac:dyDescent="0.2">
      <c r="C30" s="3" t="s">
        <v>30</v>
      </c>
      <c r="E30" s="5"/>
      <c r="G30" s="5"/>
      <c r="H30" s="34"/>
      <c r="I30" s="5"/>
      <c r="J30" s="5"/>
      <c r="K30" s="5"/>
      <c r="L30" s="5"/>
      <c r="M30" s="5"/>
    </row>
    <row r="31" spans="3:27" s="3" customFormat="1" x14ac:dyDescent="0.2">
      <c r="C31" s="3" t="s">
        <v>31</v>
      </c>
      <c r="E31" s="5"/>
      <c r="G31" s="5"/>
      <c r="H31" s="34"/>
      <c r="I31" s="5"/>
      <c r="J31" s="5"/>
      <c r="K31" s="5"/>
      <c r="L31" s="5"/>
      <c r="M31" s="5"/>
    </row>
    <row r="32" spans="3:27" s="3" customFormat="1" x14ac:dyDescent="0.2">
      <c r="C32" s="3" t="s">
        <v>32</v>
      </c>
      <c r="E32" s="5"/>
      <c r="G32" s="5"/>
      <c r="H32" s="34"/>
      <c r="I32" s="5"/>
      <c r="J32" s="5"/>
      <c r="K32" s="5"/>
      <c r="L32" s="5"/>
      <c r="M32" s="5"/>
    </row>
    <row r="33" spans="3:28" s="3" customFormat="1" ht="17" thickBot="1" x14ac:dyDescent="0.25">
      <c r="D33" s="5"/>
      <c r="E33" s="5"/>
      <c r="F33" s="5"/>
      <c r="G33" s="5"/>
      <c r="H33" s="5"/>
      <c r="I33" s="5"/>
      <c r="J33" s="5"/>
      <c r="K33" s="5"/>
      <c r="L33" s="5"/>
      <c r="M33" s="5"/>
    </row>
    <row r="34" spans="3:28" s="3" customFormat="1" ht="69" thickBot="1" x14ac:dyDescent="0.25">
      <c r="C34" s="15" t="s">
        <v>17</v>
      </c>
      <c r="D34" s="16" t="s">
        <v>18</v>
      </c>
      <c r="E34" s="16" t="s">
        <v>19</v>
      </c>
      <c r="F34" s="8" t="s">
        <v>25</v>
      </c>
      <c r="G34" s="9"/>
      <c r="H34" s="103"/>
      <c r="I34" s="34"/>
      <c r="J34" s="103"/>
      <c r="K34" s="34"/>
      <c r="L34" s="103"/>
      <c r="M34" s="34"/>
    </row>
    <row r="35" spans="3:28" s="3" customFormat="1" ht="17" thickBot="1" x14ac:dyDescent="0.25">
      <c r="C35" s="13">
        <v>4</v>
      </c>
      <c r="D35" s="14">
        <v>60</v>
      </c>
      <c r="E35" s="17">
        <v>3</v>
      </c>
      <c r="F35" s="18">
        <f>C35*D35*E35</f>
        <v>720</v>
      </c>
      <c r="H35" s="35"/>
      <c r="I35" s="36"/>
      <c r="J35" s="35"/>
      <c r="K35" s="37"/>
      <c r="L35" s="35"/>
      <c r="M35" s="38"/>
    </row>
    <row r="36" spans="3:28" s="3" customFormat="1" x14ac:dyDescent="0.2"/>
    <row r="37" spans="3:28" s="3" customFormat="1" ht="19" x14ac:dyDescent="0.2">
      <c r="C37" s="39" t="s">
        <v>33</v>
      </c>
      <c r="F37" s="33"/>
      <c r="G37" s="22"/>
    </row>
    <row r="38" spans="3:28" s="3" customFormat="1" x14ac:dyDescent="0.2">
      <c r="C38" s="3" t="s">
        <v>64</v>
      </c>
      <c r="F38" s="33"/>
      <c r="G38" s="22"/>
    </row>
    <row r="39" spans="3:28" s="3" customFormat="1" x14ac:dyDescent="0.2">
      <c r="C39" s="3" t="s">
        <v>65</v>
      </c>
      <c r="F39" s="33"/>
      <c r="G39" s="22"/>
    </row>
    <row r="40" spans="3:28" s="3" customFormat="1" x14ac:dyDescent="0.2">
      <c r="C40" s="3" t="s">
        <v>63</v>
      </c>
      <c r="F40" s="33"/>
      <c r="G40" s="22"/>
    </row>
    <row r="41" spans="3:28" s="3" customFormat="1" ht="17" thickBot="1" x14ac:dyDescent="0.25">
      <c r="F41" s="33"/>
      <c r="G41" s="22"/>
    </row>
    <row r="42" spans="3:28" s="3" customFormat="1" ht="17" thickBot="1" x14ac:dyDescent="0.25">
      <c r="C42" s="95"/>
      <c r="D42" s="30" t="s">
        <v>0</v>
      </c>
      <c r="E42" s="31" t="s">
        <v>1</v>
      </c>
      <c r="F42" s="31" t="s">
        <v>2</v>
      </c>
      <c r="G42" s="31" t="s">
        <v>3</v>
      </c>
      <c r="H42" s="31" t="s">
        <v>4</v>
      </c>
      <c r="I42" s="31" t="s">
        <v>5</v>
      </c>
      <c r="J42" s="31" t="s">
        <v>6</v>
      </c>
      <c r="K42" s="31" t="s">
        <v>7</v>
      </c>
      <c r="L42" s="31" t="s">
        <v>8</v>
      </c>
      <c r="M42" s="31" t="s">
        <v>9</v>
      </c>
      <c r="N42" s="31" t="s">
        <v>10</v>
      </c>
      <c r="O42" s="32" t="s">
        <v>11</v>
      </c>
      <c r="P42" s="30" t="s">
        <v>0</v>
      </c>
      <c r="Q42" s="31" t="s">
        <v>1</v>
      </c>
      <c r="R42" s="31" t="s">
        <v>2</v>
      </c>
      <c r="S42" s="31" t="s">
        <v>3</v>
      </c>
      <c r="T42" s="31" t="s">
        <v>4</v>
      </c>
      <c r="U42" s="31" t="s">
        <v>5</v>
      </c>
      <c r="V42" s="31" t="s">
        <v>6</v>
      </c>
      <c r="W42" s="31" t="s">
        <v>7</v>
      </c>
      <c r="X42" s="31" t="s">
        <v>8</v>
      </c>
      <c r="Y42" s="31" t="s">
        <v>9</v>
      </c>
      <c r="Z42" s="31" t="s">
        <v>10</v>
      </c>
      <c r="AA42" s="32" t="s">
        <v>11</v>
      </c>
      <c r="AB42" s="7" t="s">
        <v>116</v>
      </c>
    </row>
    <row r="43" spans="3:28" s="3" customFormat="1" ht="17" thickTop="1" x14ac:dyDescent="0.2">
      <c r="C43" s="6" t="s">
        <v>34</v>
      </c>
      <c r="D43" s="26">
        <v>0.5</v>
      </c>
      <c r="E43" s="27">
        <v>0.5</v>
      </c>
      <c r="F43" s="27">
        <v>1</v>
      </c>
      <c r="G43" s="27">
        <v>1</v>
      </c>
      <c r="H43" s="27">
        <v>1</v>
      </c>
      <c r="I43" s="27">
        <v>1.5</v>
      </c>
      <c r="J43" s="28">
        <v>1.5</v>
      </c>
      <c r="K43" s="27">
        <v>1.5</v>
      </c>
      <c r="L43" s="27">
        <v>1.5</v>
      </c>
      <c r="M43" s="27">
        <v>1</v>
      </c>
      <c r="N43" s="27">
        <v>1</v>
      </c>
      <c r="O43" s="29">
        <v>0.5</v>
      </c>
      <c r="P43" s="26">
        <v>0.5</v>
      </c>
      <c r="Q43" s="27">
        <v>0.5</v>
      </c>
      <c r="R43" s="27">
        <v>1</v>
      </c>
      <c r="S43" s="27">
        <v>1</v>
      </c>
      <c r="T43" s="27">
        <v>1</v>
      </c>
      <c r="U43" s="27">
        <v>1.5</v>
      </c>
      <c r="V43" s="28">
        <v>1.5</v>
      </c>
      <c r="W43" s="27">
        <v>1.5</v>
      </c>
      <c r="X43" s="27">
        <v>1.5</v>
      </c>
      <c r="Y43" s="27">
        <v>1</v>
      </c>
      <c r="Z43" s="27">
        <v>1</v>
      </c>
      <c r="AA43" s="29">
        <v>0.5</v>
      </c>
      <c r="AB43" s="19"/>
    </row>
    <row r="44" spans="3:28" s="3" customFormat="1" ht="17" thickBot="1" x14ac:dyDescent="0.25">
      <c r="C44" s="47" t="s">
        <v>35</v>
      </c>
      <c r="D44" s="48">
        <f t="shared" ref="D44:O44" si="2">$F$35*D43*0.62*D24</f>
        <v>988.45714285714291</v>
      </c>
      <c r="E44" s="49">
        <f t="shared" si="2"/>
        <v>892.8</v>
      </c>
      <c r="F44" s="49">
        <f t="shared" si="2"/>
        <v>1976.9142857142858</v>
      </c>
      <c r="G44" s="49">
        <f t="shared" si="2"/>
        <v>1913.1428571428569</v>
      </c>
      <c r="H44" s="49">
        <f t="shared" si="2"/>
        <v>1976.9142857142858</v>
      </c>
      <c r="I44" s="49">
        <f t="shared" si="2"/>
        <v>2869.7142857142858</v>
      </c>
      <c r="J44" s="49">
        <f t="shared" si="2"/>
        <v>2965.3714285714286</v>
      </c>
      <c r="K44" s="49">
        <f t="shared" si="2"/>
        <v>2965.3714285714286</v>
      </c>
      <c r="L44" s="49">
        <f t="shared" si="2"/>
        <v>2869.7142857142858</v>
      </c>
      <c r="M44" s="49">
        <f t="shared" si="2"/>
        <v>1976.9142857142858</v>
      </c>
      <c r="N44" s="49">
        <f t="shared" si="2"/>
        <v>1913.1428571428569</v>
      </c>
      <c r="O44" s="50">
        <f t="shared" si="2"/>
        <v>988.45714285714291</v>
      </c>
      <c r="P44" s="48">
        <f t="shared" ref="P44:AA44" si="3">$F$35*P43*0.62*P24</f>
        <v>988.45714285714291</v>
      </c>
      <c r="Q44" s="49">
        <f t="shared" si="3"/>
        <v>892.8</v>
      </c>
      <c r="R44" s="49">
        <f t="shared" si="3"/>
        <v>1976.9142857142858</v>
      </c>
      <c r="S44" s="49">
        <f t="shared" si="3"/>
        <v>1913.1428571428569</v>
      </c>
      <c r="T44" s="49">
        <f t="shared" si="3"/>
        <v>1976.9142857142858</v>
      </c>
      <c r="U44" s="49">
        <f t="shared" si="3"/>
        <v>2869.7142857142858</v>
      </c>
      <c r="V44" s="49">
        <f t="shared" si="3"/>
        <v>2965.3714285714286</v>
      </c>
      <c r="W44" s="49">
        <f t="shared" si="3"/>
        <v>2965.3714285714286</v>
      </c>
      <c r="X44" s="49">
        <f t="shared" si="3"/>
        <v>2869.7142857142858</v>
      </c>
      <c r="Y44" s="49">
        <f t="shared" si="3"/>
        <v>1976.9142857142858</v>
      </c>
      <c r="Z44" s="49">
        <f t="shared" si="3"/>
        <v>1913.1428571428569</v>
      </c>
      <c r="AA44" s="50">
        <f t="shared" si="3"/>
        <v>988.45714285714291</v>
      </c>
      <c r="AB44" s="20">
        <f>SUM(D44:AA44)</f>
        <v>48593.828571428574</v>
      </c>
    </row>
    <row r="45" spans="3:28" s="3" customFormat="1" x14ac:dyDescent="0.2"/>
    <row r="46" spans="3:28" s="3" customFormat="1" ht="18.5" customHeight="1" x14ac:dyDescent="0.2">
      <c r="C46" s="54" t="s">
        <v>66</v>
      </c>
    </row>
    <row r="47" spans="3:28" s="3" customFormat="1" ht="18.5" customHeight="1" x14ac:dyDescent="0.2">
      <c r="C47" s="3" t="s">
        <v>38</v>
      </c>
    </row>
    <row r="48" spans="3:28" s="3" customFormat="1" ht="18.5" customHeight="1" x14ac:dyDescent="0.2">
      <c r="C48" s="3" t="s">
        <v>113</v>
      </c>
    </row>
    <row r="49" spans="3:28" s="3" customFormat="1" ht="22" customHeight="1" thickBot="1" x14ac:dyDescent="0.25">
      <c r="D49" s="2"/>
    </row>
    <row r="50" spans="3:28" s="3" customFormat="1" ht="17" thickBot="1" x14ac:dyDescent="0.25">
      <c r="C50" s="95"/>
      <c r="D50" s="30" t="s">
        <v>0</v>
      </c>
      <c r="E50" s="31" t="s">
        <v>1</v>
      </c>
      <c r="F50" s="31" t="s">
        <v>2</v>
      </c>
      <c r="G50" s="31" t="s">
        <v>3</v>
      </c>
      <c r="H50" s="31" t="s">
        <v>4</v>
      </c>
      <c r="I50" s="31" t="s">
        <v>5</v>
      </c>
      <c r="J50" s="31" t="s">
        <v>6</v>
      </c>
      <c r="K50" s="31" t="s">
        <v>7</v>
      </c>
      <c r="L50" s="31" t="s">
        <v>8</v>
      </c>
      <c r="M50" s="31" t="s">
        <v>9</v>
      </c>
      <c r="N50" s="31" t="s">
        <v>10</v>
      </c>
      <c r="O50" s="65" t="s">
        <v>11</v>
      </c>
      <c r="P50" s="30" t="s">
        <v>0</v>
      </c>
      <c r="Q50" s="31" t="s">
        <v>1</v>
      </c>
      <c r="R50" s="31" t="s">
        <v>2</v>
      </c>
      <c r="S50" s="31" t="s">
        <v>3</v>
      </c>
      <c r="T50" s="31" t="s">
        <v>4</v>
      </c>
      <c r="U50" s="31" t="s">
        <v>5</v>
      </c>
      <c r="V50" s="31" t="s">
        <v>6</v>
      </c>
      <c r="W50" s="31" t="s">
        <v>7</v>
      </c>
      <c r="X50" s="31" t="s">
        <v>8</v>
      </c>
      <c r="Y50" s="31" t="s">
        <v>9</v>
      </c>
      <c r="Z50" s="31" t="s">
        <v>10</v>
      </c>
      <c r="AA50" s="65" t="s">
        <v>11</v>
      </c>
      <c r="AB50" s="59" t="s">
        <v>115</v>
      </c>
    </row>
    <row r="51" spans="3:28" s="3" customFormat="1" ht="18" thickTop="1" thickBot="1" x14ac:dyDescent="0.25">
      <c r="C51" s="51" t="s">
        <v>37</v>
      </c>
      <c r="D51" s="45">
        <v>1.23</v>
      </c>
      <c r="E51" s="46">
        <v>1.4</v>
      </c>
      <c r="F51" s="46">
        <v>2.65</v>
      </c>
      <c r="G51" s="46">
        <v>3.85</v>
      </c>
      <c r="H51" s="46">
        <v>5.32</v>
      </c>
      <c r="I51" s="46">
        <v>5.29</v>
      </c>
      <c r="J51" s="45">
        <v>4.09</v>
      </c>
      <c r="K51" s="46">
        <v>4.62</v>
      </c>
      <c r="L51" s="46">
        <v>3.43</v>
      </c>
      <c r="M51" s="46">
        <v>3.44</v>
      </c>
      <c r="N51" s="46">
        <v>1.87</v>
      </c>
      <c r="O51" s="78">
        <v>1.51</v>
      </c>
      <c r="P51" s="104">
        <v>1.23</v>
      </c>
      <c r="Q51" s="46">
        <v>1.4</v>
      </c>
      <c r="R51" s="46">
        <v>2.65</v>
      </c>
      <c r="S51" s="46">
        <v>3.85</v>
      </c>
      <c r="T51" s="46">
        <v>5.32</v>
      </c>
      <c r="U51" s="46">
        <v>5.29</v>
      </c>
      <c r="V51" s="45">
        <v>4.09</v>
      </c>
      <c r="W51" s="46">
        <v>4.62</v>
      </c>
      <c r="X51" s="46">
        <v>3.43</v>
      </c>
      <c r="Y51" s="46">
        <v>3.44</v>
      </c>
      <c r="Z51" s="46">
        <v>1.87</v>
      </c>
      <c r="AA51" s="78">
        <v>1.51</v>
      </c>
      <c r="AB51" s="20">
        <f>SUM(D51:AA51)</f>
        <v>77.400000000000006</v>
      </c>
    </row>
    <row r="52" spans="3:28" s="3" customFormat="1" ht="17" thickBot="1" x14ac:dyDescent="0.25">
      <c r="C52" s="52" t="s">
        <v>36</v>
      </c>
      <c r="D52" s="49">
        <f>$D$17*D51*0.62*0.95</f>
        <v>1412.7164999999998</v>
      </c>
      <c r="E52" s="49">
        <f t="shared" ref="E52:O52" si="4">$D$17*E51*0.62*0.95</f>
        <v>1607.9699999999998</v>
      </c>
      <c r="F52" s="49">
        <f t="shared" si="4"/>
        <v>3043.6574999999998</v>
      </c>
      <c r="G52" s="49">
        <f t="shared" si="4"/>
        <v>4421.9174999999996</v>
      </c>
      <c r="H52" s="49">
        <f t="shared" si="4"/>
        <v>6110.2860000000001</v>
      </c>
      <c r="I52" s="49">
        <f t="shared" si="4"/>
        <v>6075.8294999999998</v>
      </c>
      <c r="J52" s="49">
        <f t="shared" si="4"/>
        <v>4697.5695000000005</v>
      </c>
      <c r="K52" s="49">
        <f t="shared" si="4"/>
        <v>5306.3009999999995</v>
      </c>
      <c r="L52" s="49">
        <f t="shared" si="4"/>
        <v>3939.5264999999995</v>
      </c>
      <c r="M52" s="49">
        <f t="shared" si="4"/>
        <v>3951.0119999999997</v>
      </c>
      <c r="N52" s="49">
        <f t="shared" si="4"/>
        <v>2147.7884999999997</v>
      </c>
      <c r="O52" s="79">
        <f t="shared" si="4"/>
        <v>1734.3104999999998</v>
      </c>
      <c r="P52" s="48">
        <f>$D$17*P51*0.62*0.95</f>
        <v>1412.7164999999998</v>
      </c>
      <c r="Q52" s="49">
        <f t="shared" ref="Q52:AA52" si="5">$D$17*Q51*0.62*0.95</f>
        <v>1607.9699999999998</v>
      </c>
      <c r="R52" s="49">
        <f t="shared" si="5"/>
        <v>3043.6574999999998</v>
      </c>
      <c r="S52" s="49">
        <f t="shared" si="5"/>
        <v>4421.9174999999996</v>
      </c>
      <c r="T52" s="49">
        <f t="shared" si="5"/>
        <v>6110.2860000000001</v>
      </c>
      <c r="U52" s="49">
        <f t="shared" si="5"/>
        <v>6075.8294999999998</v>
      </c>
      <c r="V52" s="49">
        <f t="shared" si="5"/>
        <v>4697.5695000000005</v>
      </c>
      <c r="W52" s="49">
        <f t="shared" si="5"/>
        <v>5306.3009999999995</v>
      </c>
      <c r="X52" s="49">
        <f t="shared" si="5"/>
        <v>3939.5264999999995</v>
      </c>
      <c r="Y52" s="49">
        <f t="shared" si="5"/>
        <v>3951.0119999999997</v>
      </c>
      <c r="Z52" s="49">
        <f t="shared" si="5"/>
        <v>2147.7884999999997</v>
      </c>
      <c r="AA52" s="79">
        <f t="shared" si="5"/>
        <v>1734.3104999999998</v>
      </c>
      <c r="AB52" s="20">
        <f>SUM(D52:AA52)</f>
        <v>88897.77</v>
      </c>
    </row>
    <row r="53" spans="3:28" s="3" customFormat="1" x14ac:dyDescent="0.2"/>
    <row r="54" spans="3:28" ht="19" x14ac:dyDescent="0.25">
      <c r="C54" s="60" t="s">
        <v>124</v>
      </c>
    </row>
    <row r="55" spans="3:28" s="3" customFormat="1" x14ac:dyDescent="0.2">
      <c r="C55" s="3" t="s">
        <v>114</v>
      </c>
      <c r="R55" s="43"/>
    </row>
    <row r="56" spans="3:28" s="3" customFormat="1" x14ac:dyDescent="0.2">
      <c r="C56" s="3" t="s">
        <v>111</v>
      </c>
    </row>
    <row r="57" spans="3:28" s="3" customFormat="1" x14ac:dyDescent="0.2">
      <c r="C57" s="3" t="s">
        <v>110</v>
      </c>
    </row>
    <row r="58" spans="3:28" s="3" customFormat="1" x14ac:dyDescent="0.2">
      <c r="C58" s="3" t="s">
        <v>112</v>
      </c>
    </row>
    <row r="59" spans="3:28" s="3" customFormat="1" ht="17" thickBot="1" x14ac:dyDescent="0.25"/>
    <row r="60" spans="3:28" s="3" customFormat="1" ht="17" thickBot="1" x14ac:dyDescent="0.25">
      <c r="C60" s="96"/>
      <c r="D60" s="30" t="s">
        <v>0</v>
      </c>
      <c r="E60" s="31" t="s">
        <v>1</v>
      </c>
      <c r="F60" s="31" t="s">
        <v>2</v>
      </c>
      <c r="G60" s="31" t="s">
        <v>3</v>
      </c>
      <c r="H60" s="31" t="s">
        <v>4</v>
      </c>
      <c r="I60" s="31" t="s">
        <v>5</v>
      </c>
      <c r="J60" s="31" t="s">
        <v>6</v>
      </c>
      <c r="K60" s="31" t="s">
        <v>7</v>
      </c>
      <c r="L60" s="31" t="s">
        <v>8</v>
      </c>
      <c r="M60" s="31" t="s">
        <v>9</v>
      </c>
      <c r="N60" s="31" t="s">
        <v>10</v>
      </c>
      <c r="O60" s="65" t="s">
        <v>11</v>
      </c>
      <c r="P60" s="30" t="s">
        <v>0</v>
      </c>
      <c r="Q60" s="31" t="s">
        <v>1</v>
      </c>
      <c r="R60" s="31" t="s">
        <v>2</v>
      </c>
      <c r="S60" s="31" t="s">
        <v>3</v>
      </c>
      <c r="T60" s="31" t="s">
        <v>4</v>
      </c>
      <c r="U60" s="31" t="s">
        <v>5</v>
      </c>
      <c r="V60" s="31" t="s">
        <v>6</v>
      </c>
      <c r="W60" s="31" t="s">
        <v>7</v>
      </c>
      <c r="X60" s="31" t="s">
        <v>8</v>
      </c>
      <c r="Y60" s="31" t="s">
        <v>9</v>
      </c>
      <c r="Z60" s="31" t="s">
        <v>10</v>
      </c>
      <c r="AA60" s="65" t="s">
        <v>11</v>
      </c>
      <c r="AB60" s="59" t="s">
        <v>116</v>
      </c>
    </row>
    <row r="61" spans="3:28" ht="17" customHeight="1" thickTop="1" x14ac:dyDescent="0.2">
      <c r="C61" s="109" t="s">
        <v>22</v>
      </c>
      <c r="D61" s="110">
        <v>0</v>
      </c>
      <c r="E61" s="111">
        <f t="shared" ref="E61:P61" si="6">D64</f>
        <v>424.25935714285686</v>
      </c>
      <c r="F61" s="112">
        <f t="shared" si="6"/>
        <v>1100</v>
      </c>
      <c r="G61" s="112">
        <f t="shared" si="6"/>
        <v>1100</v>
      </c>
      <c r="H61" s="112">
        <f t="shared" si="6"/>
        <v>1100</v>
      </c>
      <c r="I61" s="112">
        <f t="shared" si="6"/>
        <v>1100</v>
      </c>
      <c r="J61" s="112">
        <f t="shared" si="6"/>
        <v>1100</v>
      </c>
      <c r="K61" s="112">
        <f t="shared" si="6"/>
        <v>1100</v>
      </c>
      <c r="L61" s="112">
        <f t="shared" si="6"/>
        <v>1100</v>
      </c>
      <c r="M61" s="112">
        <f t="shared" si="6"/>
        <v>1100</v>
      </c>
      <c r="N61" s="112">
        <f t="shared" si="6"/>
        <v>1100</v>
      </c>
      <c r="O61" s="113">
        <f t="shared" si="6"/>
        <v>1100</v>
      </c>
      <c r="P61" s="114">
        <f t="shared" si="6"/>
        <v>1100</v>
      </c>
      <c r="Q61" s="111">
        <f t="shared" ref="Q61" si="7">P64</f>
        <v>1100</v>
      </c>
      <c r="R61" s="112">
        <f t="shared" ref="R61" si="8">Q64</f>
        <v>1100</v>
      </c>
      <c r="S61" s="112">
        <f t="shared" ref="S61" si="9">R64</f>
        <v>1100</v>
      </c>
      <c r="T61" s="112">
        <f t="shared" ref="T61" si="10">S64</f>
        <v>1100</v>
      </c>
      <c r="U61" s="112">
        <f t="shared" ref="U61" si="11">T64</f>
        <v>1100</v>
      </c>
      <c r="V61" s="112">
        <f t="shared" ref="V61" si="12">U64</f>
        <v>1100</v>
      </c>
      <c r="W61" s="112">
        <f t="shared" ref="W61" si="13">V64</f>
        <v>1100</v>
      </c>
      <c r="X61" s="112">
        <f t="shared" ref="X61" si="14">W64</f>
        <v>1100</v>
      </c>
      <c r="Y61" s="112">
        <f t="shared" ref="Y61" si="15">X64</f>
        <v>1100</v>
      </c>
      <c r="Z61" s="112">
        <f t="shared" ref="Z61" si="16">Y64</f>
        <v>1100</v>
      </c>
      <c r="AA61" s="113">
        <f t="shared" ref="AA61" si="17">Z64</f>
        <v>1100</v>
      </c>
      <c r="AB61" s="115"/>
    </row>
    <row r="62" spans="3:28" ht="17" customHeight="1" x14ac:dyDescent="0.2">
      <c r="C62" s="116" t="s">
        <v>52</v>
      </c>
      <c r="D62" s="117">
        <f t="shared" ref="D62:O62" si="18">D52</f>
        <v>1412.7164999999998</v>
      </c>
      <c r="E62" s="112">
        <f t="shared" si="18"/>
        <v>1607.9699999999998</v>
      </c>
      <c r="F62" s="112">
        <f t="shared" si="18"/>
        <v>3043.6574999999998</v>
      </c>
      <c r="G62" s="112">
        <f t="shared" si="18"/>
        <v>4421.9174999999996</v>
      </c>
      <c r="H62" s="112">
        <f t="shared" si="18"/>
        <v>6110.2860000000001</v>
      </c>
      <c r="I62" s="112">
        <f t="shared" si="18"/>
        <v>6075.8294999999998</v>
      </c>
      <c r="J62" s="112">
        <f t="shared" si="18"/>
        <v>4697.5695000000005</v>
      </c>
      <c r="K62" s="112">
        <f t="shared" si="18"/>
        <v>5306.3009999999995</v>
      </c>
      <c r="L62" s="112">
        <f t="shared" si="18"/>
        <v>3939.5264999999995</v>
      </c>
      <c r="M62" s="112">
        <f t="shared" si="18"/>
        <v>3951.0119999999997</v>
      </c>
      <c r="N62" s="112">
        <f t="shared" si="18"/>
        <v>2147.7884999999997</v>
      </c>
      <c r="O62" s="113">
        <f t="shared" si="18"/>
        <v>1734.3104999999998</v>
      </c>
      <c r="P62" s="117">
        <f t="shared" ref="P62:AA62" si="19">P52</f>
        <v>1412.7164999999998</v>
      </c>
      <c r="Q62" s="112">
        <f t="shared" si="19"/>
        <v>1607.9699999999998</v>
      </c>
      <c r="R62" s="112">
        <f t="shared" si="19"/>
        <v>3043.6574999999998</v>
      </c>
      <c r="S62" s="112">
        <f t="shared" si="19"/>
        <v>4421.9174999999996</v>
      </c>
      <c r="T62" s="112">
        <f t="shared" si="19"/>
        <v>6110.2860000000001</v>
      </c>
      <c r="U62" s="112">
        <f t="shared" si="19"/>
        <v>6075.8294999999998</v>
      </c>
      <c r="V62" s="112">
        <f t="shared" si="19"/>
        <v>4697.5695000000005</v>
      </c>
      <c r="W62" s="112">
        <f t="shared" si="19"/>
        <v>5306.3009999999995</v>
      </c>
      <c r="X62" s="112">
        <f t="shared" si="19"/>
        <v>3939.5264999999995</v>
      </c>
      <c r="Y62" s="112">
        <f t="shared" si="19"/>
        <v>3951.0119999999997</v>
      </c>
      <c r="Z62" s="112">
        <f t="shared" si="19"/>
        <v>2147.7884999999997</v>
      </c>
      <c r="AA62" s="113">
        <f t="shared" si="19"/>
        <v>1734.3104999999998</v>
      </c>
      <c r="AB62" s="118">
        <f>SUM(D62:AA62)</f>
        <v>88897.77</v>
      </c>
    </row>
    <row r="63" spans="3:28" ht="17" x14ac:dyDescent="0.2">
      <c r="C63" s="116" t="s">
        <v>23</v>
      </c>
      <c r="D63" s="117">
        <f t="shared" ref="D63:O63" si="20">D44</f>
        <v>988.45714285714291</v>
      </c>
      <c r="E63" s="112">
        <f t="shared" si="20"/>
        <v>892.8</v>
      </c>
      <c r="F63" s="112">
        <f t="shared" si="20"/>
        <v>1976.9142857142858</v>
      </c>
      <c r="G63" s="112">
        <f t="shared" si="20"/>
        <v>1913.1428571428569</v>
      </c>
      <c r="H63" s="112">
        <f t="shared" si="20"/>
        <v>1976.9142857142858</v>
      </c>
      <c r="I63" s="112">
        <f t="shared" si="20"/>
        <v>2869.7142857142858</v>
      </c>
      <c r="J63" s="112">
        <f t="shared" si="20"/>
        <v>2965.3714285714286</v>
      </c>
      <c r="K63" s="112">
        <f t="shared" si="20"/>
        <v>2965.3714285714286</v>
      </c>
      <c r="L63" s="112">
        <f t="shared" si="20"/>
        <v>2869.7142857142858</v>
      </c>
      <c r="M63" s="112">
        <f t="shared" si="20"/>
        <v>1976.9142857142858</v>
      </c>
      <c r="N63" s="112">
        <f t="shared" si="20"/>
        <v>1913.1428571428569</v>
      </c>
      <c r="O63" s="113">
        <f t="shared" si="20"/>
        <v>988.45714285714291</v>
      </c>
      <c r="P63" s="117">
        <f t="shared" ref="P63:AA63" si="21">P44</f>
        <v>988.45714285714291</v>
      </c>
      <c r="Q63" s="112">
        <f t="shared" si="21"/>
        <v>892.8</v>
      </c>
      <c r="R63" s="112">
        <f t="shared" si="21"/>
        <v>1976.9142857142858</v>
      </c>
      <c r="S63" s="112">
        <f t="shared" si="21"/>
        <v>1913.1428571428569</v>
      </c>
      <c r="T63" s="112">
        <f t="shared" si="21"/>
        <v>1976.9142857142858</v>
      </c>
      <c r="U63" s="112">
        <f t="shared" si="21"/>
        <v>2869.7142857142858</v>
      </c>
      <c r="V63" s="112">
        <f t="shared" si="21"/>
        <v>2965.3714285714286</v>
      </c>
      <c r="W63" s="112">
        <f t="shared" si="21"/>
        <v>2965.3714285714286</v>
      </c>
      <c r="X63" s="112">
        <f t="shared" si="21"/>
        <v>2869.7142857142858</v>
      </c>
      <c r="Y63" s="112">
        <f t="shared" si="21"/>
        <v>1976.9142857142858</v>
      </c>
      <c r="Z63" s="112">
        <f t="shared" si="21"/>
        <v>1913.1428571428569</v>
      </c>
      <c r="AA63" s="113">
        <f t="shared" si="21"/>
        <v>988.45714285714291</v>
      </c>
      <c r="AB63" s="119">
        <f>SUM(D63:AA63)</f>
        <v>48593.828571428574</v>
      </c>
    </row>
    <row r="64" spans="3:28" ht="17" customHeight="1" thickBot="1" x14ac:dyDescent="0.25">
      <c r="C64" s="120" t="s">
        <v>24</v>
      </c>
      <c r="D64" s="121">
        <f>IF(D61+D62-D63&gt;$D$20,$D$20, IF(D61+D62-D63&lt;0,0,D61+D62-D63))</f>
        <v>424.25935714285686</v>
      </c>
      <c r="E64" s="122">
        <f>IF(E61+E62-E63&gt;$D$20,$D$20, IF(E61+E62-E63&lt;0,0,E61+E62-E63))</f>
        <v>1100</v>
      </c>
      <c r="F64" s="122">
        <f t="shared" ref="F64:O64" si="22">IF(F61+F62-F63&gt;$D$20,$D$20, IF(F61+F62-F63&lt;0,0,F61+F62-F63))</f>
        <v>1100</v>
      </c>
      <c r="G64" s="122">
        <f t="shared" si="22"/>
        <v>1100</v>
      </c>
      <c r="H64" s="122">
        <f t="shared" si="22"/>
        <v>1100</v>
      </c>
      <c r="I64" s="122">
        <f t="shared" si="22"/>
        <v>1100</v>
      </c>
      <c r="J64" s="122">
        <f t="shared" si="22"/>
        <v>1100</v>
      </c>
      <c r="K64" s="122">
        <f t="shared" si="22"/>
        <v>1100</v>
      </c>
      <c r="L64" s="122">
        <f t="shared" si="22"/>
        <v>1100</v>
      </c>
      <c r="M64" s="122">
        <f t="shared" si="22"/>
        <v>1100</v>
      </c>
      <c r="N64" s="122">
        <f t="shared" si="22"/>
        <v>1100</v>
      </c>
      <c r="O64" s="123">
        <f t="shared" si="22"/>
        <v>1100</v>
      </c>
      <c r="P64" s="121">
        <f>IF(P61+P62-P63&gt;$D$20,$D$20, IF(P61+P62-P63&lt;0,0,P61+P62-P63))</f>
        <v>1100</v>
      </c>
      <c r="Q64" s="122">
        <f>IF(Q61+Q62-Q63&gt;$D$20,$D$20, IF(Q61+Q62-Q63&lt;0,0,Q61+Q62-Q63))</f>
        <v>1100</v>
      </c>
      <c r="R64" s="122">
        <f t="shared" ref="R64:AA64" si="23">IF(R61+R62-R63&gt;$D$20,$D$20, IF(R61+R62-R63&lt;0,0,R61+R62-R63))</f>
        <v>1100</v>
      </c>
      <c r="S64" s="122">
        <f t="shared" si="23"/>
        <v>1100</v>
      </c>
      <c r="T64" s="122">
        <f t="shared" si="23"/>
        <v>1100</v>
      </c>
      <c r="U64" s="122">
        <f t="shared" si="23"/>
        <v>1100</v>
      </c>
      <c r="V64" s="122">
        <f t="shared" si="23"/>
        <v>1100</v>
      </c>
      <c r="W64" s="122">
        <f t="shared" si="23"/>
        <v>1100</v>
      </c>
      <c r="X64" s="122">
        <f t="shared" si="23"/>
        <v>1100</v>
      </c>
      <c r="Y64" s="122">
        <f t="shared" si="23"/>
        <v>1100</v>
      </c>
      <c r="Z64" s="122">
        <f t="shared" si="23"/>
        <v>1100</v>
      </c>
      <c r="AA64" s="123">
        <f t="shared" si="23"/>
        <v>1100</v>
      </c>
      <c r="AB64" s="124"/>
    </row>
    <row r="65" spans="3:28" ht="17" thickBot="1" x14ac:dyDescent="0.25">
      <c r="C65" s="86" t="s">
        <v>53</v>
      </c>
      <c r="D65" s="87">
        <f>IF(D61+D62&gt;D63,0,D63-D61-D62)</f>
        <v>0</v>
      </c>
      <c r="E65" s="87">
        <f t="shared" ref="E65:O65" si="24">IF(E61+E62&gt;E63,0,E63-E61-E62)</f>
        <v>0</v>
      </c>
      <c r="F65" s="87">
        <f t="shared" si="24"/>
        <v>0</v>
      </c>
      <c r="G65" s="87">
        <f t="shared" si="24"/>
        <v>0</v>
      </c>
      <c r="H65" s="87">
        <f t="shared" si="24"/>
        <v>0</v>
      </c>
      <c r="I65" s="87">
        <f t="shared" si="24"/>
        <v>0</v>
      </c>
      <c r="J65" s="87">
        <f t="shared" si="24"/>
        <v>0</v>
      </c>
      <c r="K65" s="87">
        <f t="shared" si="24"/>
        <v>0</v>
      </c>
      <c r="L65" s="87">
        <f t="shared" si="24"/>
        <v>0</v>
      </c>
      <c r="M65" s="87">
        <f t="shared" si="24"/>
        <v>0</v>
      </c>
      <c r="N65" s="87">
        <f t="shared" si="24"/>
        <v>0</v>
      </c>
      <c r="O65" s="88">
        <f t="shared" si="24"/>
        <v>0</v>
      </c>
      <c r="P65" s="86">
        <f>IF(P61+P62&gt;P63,0,P63-P61-P62)</f>
        <v>0</v>
      </c>
      <c r="Q65" s="87">
        <f t="shared" ref="Q65:AA65" si="25">IF(Q61+Q62&gt;Q63,0,Q63-Q61-Q62)</f>
        <v>0</v>
      </c>
      <c r="R65" s="87">
        <f t="shared" si="25"/>
        <v>0</v>
      </c>
      <c r="S65" s="87">
        <f t="shared" si="25"/>
        <v>0</v>
      </c>
      <c r="T65" s="87">
        <f t="shared" si="25"/>
        <v>0</v>
      </c>
      <c r="U65" s="87">
        <f t="shared" si="25"/>
        <v>0</v>
      </c>
      <c r="V65" s="87">
        <f t="shared" si="25"/>
        <v>0</v>
      </c>
      <c r="W65" s="87">
        <f t="shared" si="25"/>
        <v>0</v>
      </c>
      <c r="X65" s="87">
        <f t="shared" si="25"/>
        <v>0</v>
      </c>
      <c r="Y65" s="87">
        <f t="shared" si="25"/>
        <v>0</v>
      </c>
      <c r="Z65" s="87">
        <f t="shared" si="25"/>
        <v>0</v>
      </c>
      <c r="AA65" s="88">
        <f t="shared" si="25"/>
        <v>0</v>
      </c>
      <c r="AB65" s="89">
        <f>SUM(P65:AA65)</f>
        <v>0</v>
      </c>
    </row>
    <row r="66" spans="3:28" s="3" customFormat="1" x14ac:dyDescent="0.2"/>
    <row r="67" spans="3:28" s="3" customFormat="1" x14ac:dyDescent="0.2"/>
    <row r="68" spans="3:28" s="3" customFormat="1" ht="19" x14ac:dyDescent="0.2">
      <c r="C68" s="54" t="s">
        <v>51</v>
      </c>
      <c r="R68" s="43"/>
    </row>
    <row r="69" spans="3:28" s="3" customFormat="1" x14ac:dyDescent="0.2">
      <c r="C69" s="3" t="s">
        <v>68</v>
      </c>
      <c r="R69" s="43"/>
    </row>
    <row r="70" spans="3:28" s="3" customFormat="1" x14ac:dyDescent="0.2">
      <c r="C70" s="3" t="s">
        <v>126</v>
      </c>
      <c r="R70" s="43"/>
    </row>
    <row r="71" spans="3:28" s="3" customFormat="1" x14ac:dyDescent="0.2">
      <c r="C71" s="3" t="s">
        <v>69</v>
      </c>
      <c r="R71" s="43"/>
    </row>
    <row r="72" spans="3:28" s="3" customFormat="1" x14ac:dyDescent="0.2">
      <c r="C72" s="3" t="s">
        <v>57</v>
      </c>
      <c r="R72" s="43"/>
    </row>
    <row r="73" spans="3:28" s="3" customFormat="1" x14ac:dyDescent="0.2"/>
    <row r="74" spans="3:28" s="3" customFormat="1" ht="17" thickBot="1" x14ac:dyDescent="0.25">
      <c r="C74" s="2" t="s">
        <v>54</v>
      </c>
    </row>
    <row r="75" spans="3:28" s="3" customFormat="1" ht="17" thickBot="1" x14ac:dyDescent="0.25">
      <c r="C75" s="95"/>
      <c r="D75" s="73" t="s">
        <v>0</v>
      </c>
      <c r="E75" s="31" t="s">
        <v>1</v>
      </c>
      <c r="F75" s="31" t="s">
        <v>2</v>
      </c>
      <c r="G75" s="31" t="s">
        <v>3</v>
      </c>
      <c r="H75" s="31" t="s">
        <v>4</v>
      </c>
      <c r="I75" s="31" t="s">
        <v>5</v>
      </c>
      <c r="J75" s="31" t="s">
        <v>6</v>
      </c>
      <c r="K75" s="31" t="s">
        <v>7</v>
      </c>
      <c r="L75" s="31" t="s">
        <v>8</v>
      </c>
      <c r="M75" s="31" t="s">
        <v>9</v>
      </c>
      <c r="N75" s="31" t="s">
        <v>10</v>
      </c>
      <c r="O75" s="65" t="s">
        <v>11</v>
      </c>
      <c r="P75" s="30" t="s">
        <v>0</v>
      </c>
      <c r="Q75" s="31" t="s">
        <v>1</v>
      </c>
      <c r="R75" s="31" t="s">
        <v>2</v>
      </c>
      <c r="S75" s="31" t="s">
        <v>3</v>
      </c>
      <c r="T75" s="31" t="s">
        <v>4</v>
      </c>
      <c r="U75" s="31" t="s">
        <v>5</v>
      </c>
      <c r="V75" s="31" t="s">
        <v>6</v>
      </c>
      <c r="W75" s="31" t="s">
        <v>7</v>
      </c>
      <c r="X75" s="31" t="s">
        <v>8</v>
      </c>
      <c r="Y75" s="31" t="s">
        <v>9</v>
      </c>
      <c r="Z75" s="31" t="s">
        <v>10</v>
      </c>
      <c r="AA75" s="65" t="s">
        <v>11</v>
      </c>
      <c r="AB75" s="7" t="s">
        <v>116</v>
      </c>
    </row>
    <row r="76" spans="3:28" s="3" customFormat="1" ht="17" thickTop="1" x14ac:dyDescent="0.2">
      <c r="C76" s="76" t="s">
        <v>37</v>
      </c>
      <c r="D76" s="74">
        <v>1</v>
      </c>
      <c r="E76" s="46">
        <v>1</v>
      </c>
      <c r="F76" s="46">
        <v>2</v>
      </c>
      <c r="G76" s="46">
        <v>3</v>
      </c>
      <c r="H76" s="46">
        <v>3</v>
      </c>
      <c r="I76" s="46">
        <v>3</v>
      </c>
      <c r="J76" s="45">
        <v>1</v>
      </c>
      <c r="K76" s="46">
        <v>0</v>
      </c>
      <c r="L76" s="46">
        <v>0</v>
      </c>
      <c r="M76" s="46">
        <v>1</v>
      </c>
      <c r="N76" s="46">
        <v>2</v>
      </c>
      <c r="O76" s="78">
        <v>1</v>
      </c>
      <c r="P76" s="104">
        <v>1</v>
      </c>
      <c r="Q76" s="46">
        <v>1</v>
      </c>
      <c r="R76" s="46">
        <v>2</v>
      </c>
      <c r="S76" s="46">
        <v>3</v>
      </c>
      <c r="T76" s="46">
        <v>3</v>
      </c>
      <c r="U76" s="46">
        <v>3</v>
      </c>
      <c r="V76" s="45">
        <v>1</v>
      </c>
      <c r="W76" s="46">
        <v>0</v>
      </c>
      <c r="X76" s="46">
        <v>0</v>
      </c>
      <c r="Y76" s="46">
        <v>1</v>
      </c>
      <c r="Z76" s="46">
        <v>2</v>
      </c>
      <c r="AA76" s="78">
        <v>1</v>
      </c>
      <c r="AB76" s="19"/>
    </row>
    <row r="77" spans="3:28" s="3" customFormat="1" ht="17" thickBot="1" x14ac:dyDescent="0.25">
      <c r="C77" s="77" t="s">
        <v>36</v>
      </c>
      <c r="D77" s="75">
        <f>$D$17*D76*0.62*0.95</f>
        <v>1148.55</v>
      </c>
      <c r="E77" s="49">
        <f t="shared" ref="E77:O77" si="26">$D$17*E76*0.62*0.95</f>
        <v>1148.55</v>
      </c>
      <c r="F77" s="49">
        <f t="shared" si="26"/>
        <v>2297.1</v>
      </c>
      <c r="G77" s="49">
        <f t="shared" si="26"/>
        <v>3445.6499999999996</v>
      </c>
      <c r="H77" s="49">
        <f t="shared" si="26"/>
        <v>3445.6499999999996</v>
      </c>
      <c r="I77" s="49">
        <f t="shared" si="26"/>
        <v>3445.6499999999996</v>
      </c>
      <c r="J77" s="49">
        <f t="shared" si="26"/>
        <v>1148.55</v>
      </c>
      <c r="K77" s="49">
        <f t="shared" si="26"/>
        <v>0</v>
      </c>
      <c r="L77" s="49">
        <f t="shared" si="26"/>
        <v>0</v>
      </c>
      <c r="M77" s="49">
        <f t="shared" si="26"/>
        <v>1148.55</v>
      </c>
      <c r="N77" s="49">
        <f t="shared" si="26"/>
        <v>2297.1</v>
      </c>
      <c r="O77" s="79">
        <f t="shared" si="26"/>
        <v>1148.55</v>
      </c>
      <c r="P77" s="48">
        <f>$D$17*P76*0.62*0.95</f>
        <v>1148.55</v>
      </c>
      <c r="Q77" s="49">
        <f t="shared" ref="Q77:AA77" si="27">$D$17*Q76*0.62*0.95</f>
        <v>1148.55</v>
      </c>
      <c r="R77" s="49">
        <f t="shared" si="27"/>
        <v>2297.1</v>
      </c>
      <c r="S77" s="49">
        <f t="shared" si="27"/>
        <v>3445.6499999999996</v>
      </c>
      <c r="T77" s="49">
        <f t="shared" si="27"/>
        <v>3445.6499999999996</v>
      </c>
      <c r="U77" s="49">
        <f t="shared" si="27"/>
        <v>3445.6499999999996</v>
      </c>
      <c r="V77" s="49">
        <f t="shared" si="27"/>
        <v>1148.55</v>
      </c>
      <c r="W77" s="49">
        <f t="shared" si="27"/>
        <v>0</v>
      </c>
      <c r="X77" s="49">
        <f t="shared" si="27"/>
        <v>0</v>
      </c>
      <c r="Y77" s="49">
        <f t="shared" si="27"/>
        <v>1148.55</v>
      </c>
      <c r="Z77" s="49">
        <f t="shared" si="27"/>
        <v>2297.1</v>
      </c>
      <c r="AA77" s="79">
        <f t="shared" si="27"/>
        <v>1148.55</v>
      </c>
      <c r="AB77" s="20">
        <f>SUM(D77:AA77)</f>
        <v>41347.800000000003</v>
      </c>
    </row>
    <row r="78" spans="3:28" s="3" customFormat="1" x14ac:dyDescent="0.2"/>
    <row r="79" spans="3:28" s="3" customFormat="1" ht="17" thickBot="1" x14ac:dyDescent="0.25">
      <c r="C79" s="2" t="s">
        <v>55</v>
      </c>
    </row>
    <row r="80" spans="3:28" s="3" customFormat="1" ht="17" thickBot="1" x14ac:dyDescent="0.25">
      <c r="C80" s="95"/>
      <c r="D80" s="30" t="s">
        <v>0</v>
      </c>
      <c r="E80" s="31" t="s">
        <v>1</v>
      </c>
      <c r="F80" s="31" t="s">
        <v>2</v>
      </c>
      <c r="G80" s="31" t="s">
        <v>3</v>
      </c>
      <c r="H80" s="31" t="s">
        <v>4</v>
      </c>
      <c r="I80" s="31" t="s">
        <v>5</v>
      </c>
      <c r="J80" s="31" t="s">
        <v>6</v>
      </c>
      <c r="K80" s="31" t="s">
        <v>7</v>
      </c>
      <c r="L80" s="31" t="s">
        <v>8</v>
      </c>
      <c r="M80" s="31" t="s">
        <v>9</v>
      </c>
      <c r="N80" s="31" t="s">
        <v>10</v>
      </c>
      <c r="O80" s="32" t="s">
        <v>11</v>
      </c>
      <c r="P80" s="30" t="s">
        <v>0</v>
      </c>
      <c r="Q80" s="31" t="s">
        <v>1</v>
      </c>
      <c r="R80" s="31" t="s">
        <v>2</v>
      </c>
      <c r="S80" s="31" t="s">
        <v>3</v>
      </c>
      <c r="T80" s="31" t="s">
        <v>4</v>
      </c>
      <c r="U80" s="31" t="s">
        <v>5</v>
      </c>
      <c r="V80" s="31" t="s">
        <v>6</v>
      </c>
      <c r="W80" s="31" t="s">
        <v>7</v>
      </c>
      <c r="X80" s="31" t="s">
        <v>8</v>
      </c>
      <c r="Y80" s="31" t="s">
        <v>9</v>
      </c>
      <c r="Z80" s="31" t="s">
        <v>10</v>
      </c>
      <c r="AA80" s="32" t="s">
        <v>11</v>
      </c>
      <c r="AB80" s="59" t="s">
        <v>115</v>
      </c>
    </row>
    <row r="81" spans="3:28" s="3" customFormat="1" ht="18" thickTop="1" thickBot="1" x14ac:dyDescent="0.25">
      <c r="C81" s="6" t="s">
        <v>34</v>
      </c>
      <c r="D81" s="26">
        <v>0.5</v>
      </c>
      <c r="E81" s="27">
        <v>0.5</v>
      </c>
      <c r="F81" s="27">
        <v>1</v>
      </c>
      <c r="G81" s="27">
        <v>1</v>
      </c>
      <c r="H81" s="27">
        <v>1</v>
      </c>
      <c r="I81" s="27">
        <v>1.5</v>
      </c>
      <c r="J81" s="28">
        <v>1.5</v>
      </c>
      <c r="K81" s="27">
        <v>1.5</v>
      </c>
      <c r="L81" s="27">
        <v>1.5</v>
      </c>
      <c r="M81" s="27">
        <v>1</v>
      </c>
      <c r="N81" s="27">
        <v>1</v>
      </c>
      <c r="O81" s="29">
        <v>0.5</v>
      </c>
      <c r="P81" s="26">
        <v>0.5</v>
      </c>
      <c r="Q81" s="27">
        <v>0.5</v>
      </c>
      <c r="R81" s="27">
        <v>1</v>
      </c>
      <c r="S81" s="27">
        <v>1</v>
      </c>
      <c r="T81" s="27">
        <v>1</v>
      </c>
      <c r="U81" s="27">
        <v>1.5</v>
      </c>
      <c r="V81" s="28">
        <v>1.5</v>
      </c>
      <c r="W81" s="27">
        <v>1.5</v>
      </c>
      <c r="X81" s="27">
        <v>1.5</v>
      </c>
      <c r="Y81" s="27">
        <v>1</v>
      </c>
      <c r="Z81" s="27">
        <v>1</v>
      </c>
      <c r="AA81" s="29">
        <v>0.5</v>
      </c>
      <c r="AB81" s="20">
        <f>SUM(D81:AA81)</f>
        <v>25</v>
      </c>
    </row>
    <row r="82" spans="3:28" s="3" customFormat="1" ht="17" thickBot="1" x14ac:dyDescent="0.25">
      <c r="C82" s="47" t="s">
        <v>35</v>
      </c>
      <c r="D82" s="48">
        <f t="shared" ref="D82:O82" si="28">$F$35*D81*0.62*D24</f>
        <v>988.45714285714291</v>
      </c>
      <c r="E82" s="49">
        <f t="shared" si="28"/>
        <v>892.8</v>
      </c>
      <c r="F82" s="49">
        <f t="shared" si="28"/>
        <v>1976.9142857142858</v>
      </c>
      <c r="G82" s="49">
        <f t="shared" si="28"/>
        <v>1913.1428571428569</v>
      </c>
      <c r="H82" s="49">
        <f t="shared" si="28"/>
        <v>1976.9142857142858</v>
      </c>
      <c r="I82" s="49">
        <f t="shared" si="28"/>
        <v>2869.7142857142858</v>
      </c>
      <c r="J82" s="49">
        <f t="shared" si="28"/>
        <v>2965.3714285714286</v>
      </c>
      <c r="K82" s="49">
        <f t="shared" si="28"/>
        <v>2965.3714285714286</v>
      </c>
      <c r="L82" s="49">
        <f t="shared" si="28"/>
        <v>2869.7142857142858</v>
      </c>
      <c r="M82" s="49">
        <f t="shared" si="28"/>
        <v>1976.9142857142858</v>
      </c>
      <c r="N82" s="49">
        <f t="shared" si="28"/>
        <v>1913.1428571428569</v>
      </c>
      <c r="O82" s="50">
        <f t="shared" si="28"/>
        <v>988.45714285714291</v>
      </c>
      <c r="P82" s="48">
        <f t="shared" ref="P82:AA82" si="29">$F$35*P81*0.62*P24</f>
        <v>988.45714285714291</v>
      </c>
      <c r="Q82" s="49">
        <f t="shared" si="29"/>
        <v>892.8</v>
      </c>
      <c r="R82" s="49">
        <f t="shared" si="29"/>
        <v>1976.9142857142858</v>
      </c>
      <c r="S82" s="49">
        <f t="shared" si="29"/>
        <v>1913.1428571428569</v>
      </c>
      <c r="T82" s="49">
        <f t="shared" si="29"/>
        <v>1976.9142857142858</v>
      </c>
      <c r="U82" s="49">
        <f t="shared" si="29"/>
        <v>2869.7142857142858</v>
      </c>
      <c r="V82" s="49">
        <f t="shared" si="29"/>
        <v>2965.3714285714286</v>
      </c>
      <c r="W82" s="49">
        <f t="shared" si="29"/>
        <v>2965.3714285714286</v>
      </c>
      <c r="X82" s="49">
        <f t="shared" si="29"/>
        <v>2869.7142857142858</v>
      </c>
      <c r="Y82" s="49">
        <f t="shared" si="29"/>
        <v>1976.9142857142858</v>
      </c>
      <c r="Z82" s="49">
        <f t="shared" si="29"/>
        <v>1913.1428571428569</v>
      </c>
      <c r="AA82" s="50">
        <f t="shared" si="29"/>
        <v>988.45714285714291</v>
      </c>
      <c r="AB82" s="20">
        <f>SUM(D82:AA82)</f>
        <v>48593.828571428574</v>
      </c>
    </row>
    <row r="83" spans="3:28" s="3" customFormat="1" x14ac:dyDescent="0.2">
      <c r="C83" s="56"/>
      <c r="D83" s="61"/>
      <c r="E83" s="61"/>
      <c r="F83" s="61"/>
      <c r="G83" s="61"/>
      <c r="H83" s="61"/>
      <c r="I83" s="61"/>
      <c r="J83" s="61"/>
      <c r="K83" s="61"/>
      <c r="L83" s="61"/>
      <c r="M83" s="61"/>
      <c r="N83" s="61"/>
      <c r="O83" s="61"/>
      <c r="P83" s="61"/>
      <c r="Q83" s="61"/>
      <c r="R83" s="61"/>
      <c r="S83" s="61"/>
      <c r="T83" s="61"/>
      <c r="U83" s="61"/>
      <c r="V83" s="61"/>
      <c r="W83" s="61"/>
      <c r="X83" s="61"/>
      <c r="Y83" s="61"/>
      <c r="Z83" s="61"/>
      <c r="AA83" s="61"/>
    </row>
    <row r="84" spans="3:28" ht="17" thickBot="1" x14ac:dyDescent="0.25">
      <c r="C84" s="62" t="s">
        <v>56</v>
      </c>
    </row>
    <row r="85" spans="3:28" s="3" customFormat="1" ht="17" thickBot="1" x14ac:dyDescent="0.25">
      <c r="C85" s="96"/>
      <c r="D85" s="30" t="s">
        <v>0</v>
      </c>
      <c r="E85" s="31" t="s">
        <v>1</v>
      </c>
      <c r="F85" s="31" t="s">
        <v>2</v>
      </c>
      <c r="G85" s="31" t="s">
        <v>3</v>
      </c>
      <c r="H85" s="31" t="s">
        <v>4</v>
      </c>
      <c r="I85" s="31" t="s">
        <v>5</v>
      </c>
      <c r="J85" s="31" t="s">
        <v>6</v>
      </c>
      <c r="K85" s="31" t="s">
        <v>7</v>
      </c>
      <c r="L85" s="31" t="s">
        <v>8</v>
      </c>
      <c r="M85" s="31" t="s">
        <v>9</v>
      </c>
      <c r="N85" s="31" t="s">
        <v>10</v>
      </c>
      <c r="O85" s="65" t="s">
        <v>11</v>
      </c>
      <c r="P85" s="30" t="s">
        <v>0</v>
      </c>
      <c r="Q85" s="31" t="s">
        <v>1</v>
      </c>
      <c r="R85" s="31" t="s">
        <v>2</v>
      </c>
      <c r="S85" s="31" t="s">
        <v>3</v>
      </c>
      <c r="T85" s="31" t="s">
        <v>4</v>
      </c>
      <c r="U85" s="31" t="s">
        <v>5</v>
      </c>
      <c r="V85" s="31" t="s">
        <v>6</v>
      </c>
      <c r="W85" s="31" t="s">
        <v>7</v>
      </c>
      <c r="X85" s="31" t="s">
        <v>8</v>
      </c>
      <c r="Y85" s="31" t="s">
        <v>9</v>
      </c>
      <c r="Z85" s="31" t="s">
        <v>10</v>
      </c>
      <c r="AA85" s="65" t="s">
        <v>11</v>
      </c>
      <c r="AB85" s="59" t="s">
        <v>116</v>
      </c>
    </row>
    <row r="86" spans="3:28" s="3" customFormat="1" ht="17" customHeight="1" thickTop="1" x14ac:dyDescent="0.2">
      <c r="C86" s="70" t="s">
        <v>22</v>
      </c>
      <c r="D86" s="63">
        <v>0</v>
      </c>
      <c r="E86" s="25">
        <f t="shared" ref="E86:P86" si="30">D89</f>
        <v>160.09285714285704</v>
      </c>
      <c r="F86" s="24">
        <f t="shared" si="30"/>
        <v>415.84285714285693</v>
      </c>
      <c r="G86" s="24">
        <f t="shared" si="30"/>
        <v>736.02857142857124</v>
      </c>
      <c r="H86" s="24">
        <f t="shared" si="30"/>
        <v>1100</v>
      </c>
      <c r="I86" s="24">
        <f t="shared" si="30"/>
        <v>1100</v>
      </c>
      <c r="J86" s="24">
        <f t="shared" si="30"/>
        <v>1100</v>
      </c>
      <c r="K86" s="24">
        <f t="shared" si="30"/>
        <v>0</v>
      </c>
      <c r="L86" s="24">
        <f t="shared" si="30"/>
        <v>0</v>
      </c>
      <c r="M86" s="24">
        <f t="shared" si="30"/>
        <v>0</v>
      </c>
      <c r="N86" s="24">
        <f t="shared" si="30"/>
        <v>0</v>
      </c>
      <c r="O86" s="66">
        <f t="shared" si="30"/>
        <v>383.95714285714303</v>
      </c>
      <c r="P86" s="64">
        <f t="shared" si="30"/>
        <v>544.05000000000007</v>
      </c>
      <c r="Q86" s="25">
        <f t="shared" ref="Q86" si="31">P89</f>
        <v>704.142857142857</v>
      </c>
      <c r="R86" s="24">
        <f t="shared" ref="R86" si="32">Q89</f>
        <v>959.89285714285711</v>
      </c>
      <c r="S86" s="24">
        <f t="shared" ref="S86" si="33">R89</f>
        <v>1100</v>
      </c>
      <c r="T86" s="24">
        <f t="shared" ref="T86" si="34">S89</f>
        <v>1100</v>
      </c>
      <c r="U86" s="24">
        <f t="shared" ref="U86" si="35">T89</f>
        <v>1100</v>
      </c>
      <c r="V86" s="24">
        <f t="shared" ref="V86" si="36">U89</f>
        <v>1100</v>
      </c>
      <c r="W86" s="24">
        <f t="shared" ref="W86" si="37">V89</f>
        <v>0</v>
      </c>
      <c r="X86" s="24">
        <f t="shared" ref="X86" si="38">W89</f>
        <v>0</v>
      </c>
      <c r="Y86" s="24">
        <f t="shared" ref="Y86" si="39">X89</f>
        <v>0</v>
      </c>
      <c r="Z86" s="24">
        <f t="shared" ref="Z86" si="40">Y89</f>
        <v>0</v>
      </c>
      <c r="AA86" s="66">
        <f t="shared" ref="AA86" si="41">Z89</f>
        <v>383.95714285714303</v>
      </c>
      <c r="AB86" s="115"/>
    </row>
    <row r="87" spans="3:28" s="3" customFormat="1" ht="17" customHeight="1" x14ac:dyDescent="0.2">
      <c r="C87" s="71" t="s">
        <v>52</v>
      </c>
      <c r="D87" s="64">
        <f t="shared" ref="D87:O87" si="42">D77</f>
        <v>1148.55</v>
      </c>
      <c r="E87" s="24">
        <f t="shared" si="42"/>
        <v>1148.55</v>
      </c>
      <c r="F87" s="24">
        <f t="shared" si="42"/>
        <v>2297.1</v>
      </c>
      <c r="G87" s="24">
        <f t="shared" si="42"/>
        <v>3445.6499999999996</v>
      </c>
      <c r="H87" s="24">
        <f t="shared" si="42"/>
        <v>3445.6499999999996</v>
      </c>
      <c r="I87" s="24">
        <f t="shared" si="42"/>
        <v>3445.6499999999996</v>
      </c>
      <c r="J87" s="24">
        <f t="shared" si="42"/>
        <v>1148.55</v>
      </c>
      <c r="K87" s="24">
        <f t="shared" si="42"/>
        <v>0</v>
      </c>
      <c r="L87" s="24">
        <f t="shared" si="42"/>
        <v>0</v>
      </c>
      <c r="M87" s="24">
        <f t="shared" si="42"/>
        <v>1148.55</v>
      </c>
      <c r="N87" s="24">
        <f t="shared" si="42"/>
        <v>2297.1</v>
      </c>
      <c r="O87" s="66">
        <f t="shared" si="42"/>
        <v>1148.55</v>
      </c>
      <c r="P87" s="64">
        <f t="shared" ref="P87:AA87" si="43">P77</f>
        <v>1148.55</v>
      </c>
      <c r="Q87" s="24">
        <f t="shared" si="43"/>
        <v>1148.55</v>
      </c>
      <c r="R87" s="24">
        <f t="shared" si="43"/>
        <v>2297.1</v>
      </c>
      <c r="S87" s="24">
        <f t="shared" si="43"/>
        <v>3445.6499999999996</v>
      </c>
      <c r="T87" s="24">
        <f t="shared" si="43"/>
        <v>3445.6499999999996</v>
      </c>
      <c r="U87" s="24">
        <f t="shared" si="43"/>
        <v>3445.6499999999996</v>
      </c>
      <c r="V87" s="24">
        <f t="shared" si="43"/>
        <v>1148.55</v>
      </c>
      <c r="W87" s="24">
        <f t="shared" si="43"/>
        <v>0</v>
      </c>
      <c r="X87" s="24">
        <f t="shared" si="43"/>
        <v>0</v>
      </c>
      <c r="Y87" s="24">
        <f t="shared" si="43"/>
        <v>1148.55</v>
      </c>
      <c r="Z87" s="24">
        <f t="shared" si="43"/>
        <v>2297.1</v>
      </c>
      <c r="AA87" s="66">
        <f t="shared" si="43"/>
        <v>1148.55</v>
      </c>
      <c r="AB87" s="118">
        <f>SUM(D87:AA87)</f>
        <v>41347.800000000003</v>
      </c>
    </row>
    <row r="88" spans="3:28" s="3" customFormat="1" ht="17" x14ac:dyDescent="0.2">
      <c r="C88" s="71" t="s">
        <v>23</v>
      </c>
      <c r="D88" s="64">
        <f t="shared" ref="D88:O88" si="44">D82</f>
        <v>988.45714285714291</v>
      </c>
      <c r="E88" s="24">
        <f t="shared" si="44"/>
        <v>892.8</v>
      </c>
      <c r="F88" s="24">
        <f t="shared" si="44"/>
        <v>1976.9142857142858</v>
      </c>
      <c r="G88" s="24">
        <f t="shared" si="44"/>
        <v>1913.1428571428569</v>
      </c>
      <c r="H88" s="24">
        <f t="shared" si="44"/>
        <v>1976.9142857142858</v>
      </c>
      <c r="I88" s="24">
        <f t="shared" si="44"/>
        <v>2869.7142857142858</v>
      </c>
      <c r="J88" s="24">
        <f t="shared" si="44"/>
        <v>2965.3714285714286</v>
      </c>
      <c r="K88" s="24">
        <f t="shared" si="44"/>
        <v>2965.3714285714286</v>
      </c>
      <c r="L88" s="24">
        <f t="shared" si="44"/>
        <v>2869.7142857142858</v>
      </c>
      <c r="M88" s="24">
        <f t="shared" si="44"/>
        <v>1976.9142857142858</v>
      </c>
      <c r="N88" s="24">
        <f t="shared" si="44"/>
        <v>1913.1428571428569</v>
      </c>
      <c r="O88" s="66">
        <f t="shared" si="44"/>
        <v>988.45714285714291</v>
      </c>
      <c r="P88" s="64">
        <f t="shared" ref="P88:AA88" si="45">P82</f>
        <v>988.45714285714291</v>
      </c>
      <c r="Q88" s="24">
        <f t="shared" si="45"/>
        <v>892.8</v>
      </c>
      <c r="R88" s="24">
        <f t="shared" si="45"/>
        <v>1976.9142857142858</v>
      </c>
      <c r="S88" s="24">
        <f t="shared" si="45"/>
        <v>1913.1428571428569</v>
      </c>
      <c r="T88" s="24">
        <f t="shared" si="45"/>
        <v>1976.9142857142858</v>
      </c>
      <c r="U88" s="24">
        <f t="shared" si="45"/>
        <v>2869.7142857142858</v>
      </c>
      <c r="V88" s="24">
        <f t="shared" si="45"/>
        <v>2965.3714285714286</v>
      </c>
      <c r="W88" s="24">
        <f t="shared" si="45"/>
        <v>2965.3714285714286</v>
      </c>
      <c r="X88" s="24">
        <f t="shared" si="45"/>
        <v>2869.7142857142858</v>
      </c>
      <c r="Y88" s="24">
        <f t="shared" si="45"/>
        <v>1976.9142857142858</v>
      </c>
      <c r="Z88" s="24">
        <f t="shared" si="45"/>
        <v>1913.1428571428569</v>
      </c>
      <c r="AA88" s="66">
        <f t="shared" si="45"/>
        <v>988.45714285714291</v>
      </c>
      <c r="AB88" s="119">
        <f>SUM(D88:AA88)</f>
        <v>48593.828571428574</v>
      </c>
    </row>
    <row r="89" spans="3:28" s="3" customFormat="1" ht="17" customHeight="1" thickBot="1" x14ac:dyDescent="0.25">
      <c r="C89" s="72" t="s">
        <v>24</v>
      </c>
      <c r="D89" s="67">
        <f>IF(D86+D87-D88&gt;$D$20,$D$20, IF(D86+D87-D88&lt;0,0,D86+D87-D88))</f>
        <v>160.09285714285704</v>
      </c>
      <c r="E89" s="68">
        <f>IF(E86+E87-E88&gt;$D$20,$D$20, IF(E86+E87-E88&lt;0,0,E86+E87-E88))</f>
        <v>415.84285714285693</v>
      </c>
      <c r="F89" s="68">
        <f t="shared" ref="F89:O89" si="46">IF(F86+F87-F88&gt;$D$20,$D$20, IF(F86+F87-F88&lt;0,0,F86+F87-F88))</f>
        <v>736.02857142857124</v>
      </c>
      <c r="G89" s="68">
        <f t="shared" si="46"/>
        <v>1100</v>
      </c>
      <c r="H89" s="68">
        <f t="shared" si="46"/>
        <v>1100</v>
      </c>
      <c r="I89" s="68">
        <f t="shared" si="46"/>
        <v>1100</v>
      </c>
      <c r="J89" s="68">
        <f t="shared" si="46"/>
        <v>0</v>
      </c>
      <c r="K89" s="68">
        <f t="shared" si="46"/>
        <v>0</v>
      </c>
      <c r="L89" s="68">
        <f t="shared" si="46"/>
        <v>0</v>
      </c>
      <c r="M89" s="68">
        <f t="shared" si="46"/>
        <v>0</v>
      </c>
      <c r="N89" s="68">
        <f t="shared" si="46"/>
        <v>383.95714285714303</v>
      </c>
      <c r="O89" s="69">
        <f t="shared" si="46"/>
        <v>544.05000000000007</v>
      </c>
      <c r="P89" s="67">
        <f>IF(P86+P87-P88&gt;$D$20,$D$20, IF(P86+P87-P88&lt;0,0,P86+P87-P88))</f>
        <v>704.142857142857</v>
      </c>
      <c r="Q89" s="68">
        <f>IF(Q86+Q87-Q88&gt;$D$20,$D$20, IF(Q86+Q87-Q88&lt;0,0,Q86+Q87-Q88))</f>
        <v>959.89285714285711</v>
      </c>
      <c r="R89" s="68">
        <f t="shared" ref="R89:AA89" si="47">IF(R86+R87-R88&gt;$D$20,$D$20, IF(R86+R87-R88&lt;0,0,R86+R87-R88))</f>
        <v>1100</v>
      </c>
      <c r="S89" s="68">
        <f t="shared" si="47"/>
        <v>1100</v>
      </c>
      <c r="T89" s="68">
        <f t="shared" si="47"/>
        <v>1100</v>
      </c>
      <c r="U89" s="68">
        <f t="shared" si="47"/>
        <v>1100</v>
      </c>
      <c r="V89" s="68">
        <f t="shared" si="47"/>
        <v>0</v>
      </c>
      <c r="W89" s="68">
        <f t="shared" si="47"/>
        <v>0</v>
      </c>
      <c r="X89" s="68">
        <f t="shared" si="47"/>
        <v>0</v>
      </c>
      <c r="Y89" s="68">
        <f t="shared" si="47"/>
        <v>0</v>
      </c>
      <c r="Z89" s="68">
        <f t="shared" si="47"/>
        <v>383.95714285714303</v>
      </c>
      <c r="AA89" s="69">
        <f t="shared" si="47"/>
        <v>544.05000000000007</v>
      </c>
      <c r="AB89" s="125"/>
    </row>
    <row r="90" spans="3:28" s="85" customFormat="1" ht="17" thickBot="1" x14ac:dyDescent="0.25">
      <c r="C90" s="86" t="s">
        <v>53</v>
      </c>
      <c r="D90" s="87">
        <f>IF(D86+D87&gt;D88,0,D88-D86-D87)</f>
        <v>0</v>
      </c>
      <c r="E90" s="87">
        <f t="shared" ref="E90:O90" si="48">IF(E86+E87&gt;E88,0,E88-E86-E87)</f>
        <v>0</v>
      </c>
      <c r="F90" s="87">
        <f t="shared" si="48"/>
        <v>0</v>
      </c>
      <c r="G90" s="87">
        <f t="shared" si="48"/>
        <v>0</v>
      </c>
      <c r="H90" s="87">
        <f t="shared" si="48"/>
        <v>0</v>
      </c>
      <c r="I90" s="87">
        <f t="shared" si="48"/>
        <v>0</v>
      </c>
      <c r="J90" s="87">
        <f t="shared" si="48"/>
        <v>716.82142857142867</v>
      </c>
      <c r="K90" s="87">
        <f t="shared" si="48"/>
        <v>2965.3714285714286</v>
      </c>
      <c r="L90" s="87">
        <f t="shared" si="48"/>
        <v>2869.7142857142858</v>
      </c>
      <c r="M90" s="87">
        <f t="shared" si="48"/>
        <v>828.36428571428587</v>
      </c>
      <c r="N90" s="87">
        <f t="shared" si="48"/>
        <v>0</v>
      </c>
      <c r="O90" s="88">
        <f t="shared" si="48"/>
        <v>0</v>
      </c>
      <c r="P90" s="86">
        <f>IF(P86+P87&gt;P88,0,P88-P86-P87)</f>
        <v>0</v>
      </c>
      <c r="Q90" s="87">
        <f t="shared" ref="Q90:AA90" si="49">IF(Q86+Q87&gt;Q88,0,Q88-Q86-Q87)</f>
        <v>0</v>
      </c>
      <c r="R90" s="87">
        <f t="shared" si="49"/>
        <v>0</v>
      </c>
      <c r="S90" s="87">
        <f t="shared" si="49"/>
        <v>0</v>
      </c>
      <c r="T90" s="87">
        <f t="shared" si="49"/>
        <v>0</v>
      </c>
      <c r="U90" s="87">
        <f t="shared" si="49"/>
        <v>0</v>
      </c>
      <c r="V90" s="87">
        <f t="shared" si="49"/>
        <v>716.82142857142867</v>
      </c>
      <c r="W90" s="87">
        <f t="shared" si="49"/>
        <v>2965.3714285714286</v>
      </c>
      <c r="X90" s="87">
        <f t="shared" si="49"/>
        <v>2869.7142857142858</v>
      </c>
      <c r="Y90" s="87">
        <f t="shared" si="49"/>
        <v>828.36428571428587</v>
      </c>
      <c r="Z90" s="87">
        <f t="shared" si="49"/>
        <v>0</v>
      </c>
      <c r="AA90" s="88">
        <f t="shared" si="49"/>
        <v>0</v>
      </c>
      <c r="AB90" s="89">
        <f>SUM(P90:AA90)</f>
        <v>7380.2714285714283</v>
      </c>
    </row>
    <row r="92" spans="3:28" x14ac:dyDescent="0.2">
      <c r="J92" s="85"/>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0D6F0-43F7-DC46-9582-7E1349497273}">
  <dimension ref="B2:P46"/>
  <sheetViews>
    <sheetView zoomScaleNormal="100" workbookViewId="0">
      <selection activeCell="C6" sqref="C6"/>
    </sheetView>
  </sheetViews>
  <sheetFormatPr baseColWidth="10" defaultRowHeight="16" x14ac:dyDescent="0.2"/>
  <cols>
    <col min="1" max="1" width="5.1640625" style="1" customWidth="1"/>
    <col min="2" max="2" width="10" style="1" customWidth="1"/>
    <col min="3" max="3" width="14.83203125" style="1" customWidth="1"/>
    <col min="4" max="16" width="7.83203125" style="98" customWidth="1"/>
    <col min="17" max="16384" width="10.83203125" style="1"/>
  </cols>
  <sheetData>
    <row r="2" spans="2:16" ht="19" x14ac:dyDescent="0.25">
      <c r="C2" s="97" t="s">
        <v>72</v>
      </c>
    </row>
    <row r="3" spans="2:16" x14ac:dyDescent="0.2">
      <c r="C3" s="1" t="s">
        <v>109</v>
      </c>
    </row>
    <row r="5" spans="2:16" x14ac:dyDescent="0.2">
      <c r="C5" s="1" t="s">
        <v>73</v>
      </c>
    </row>
    <row r="6" spans="2:16" x14ac:dyDescent="0.2">
      <c r="C6" s="1" t="s">
        <v>74</v>
      </c>
    </row>
    <row r="8" spans="2:16" ht="17" thickBot="1" x14ac:dyDescent="0.25">
      <c r="C8" s="99" t="s">
        <v>75</v>
      </c>
      <c r="D8" s="100" t="s">
        <v>0</v>
      </c>
      <c r="E8" s="100" t="s">
        <v>1</v>
      </c>
      <c r="F8" s="100" t="s">
        <v>2</v>
      </c>
      <c r="G8" s="100" t="s">
        <v>3</v>
      </c>
      <c r="H8" s="100" t="s">
        <v>4</v>
      </c>
      <c r="I8" s="100" t="s">
        <v>5</v>
      </c>
      <c r="J8" s="100" t="s">
        <v>6</v>
      </c>
      <c r="K8" s="100" t="s">
        <v>7</v>
      </c>
      <c r="L8" s="100" t="s">
        <v>8</v>
      </c>
      <c r="M8" s="100" t="s">
        <v>9</v>
      </c>
      <c r="N8" s="100" t="s">
        <v>10</v>
      </c>
      <c r="O8" s="100" t="s">
        <v>11</v>
      </c>
      <c r="P8" s="100" t="s">
        <v>12</v>
      </c>
    </row>
    <row r="9" spans="2:16" ht="17" thickTop="1" x14ac:dyDescent="0.2">
      <c r="B9" s="1" t="s">
        <v>70</v>
      </c>
      <c r="C9" s="101"/>
      <c r="D9" s="102"/>
      <c r="E9" s="102"/>
      <c r="F9" s="102"/>
      <c r="G9" s="102"/>
      <c r="H9" s="102"/>
      <c r="I9" s="102"/>
      <c r="J9" s="102"/>
      <c r="K9" s="102"/>
      <c r="L9" s="102"/>
      <c r="M9" s="102"/>
      <c r="N9" s="102"/>
      <c r="O9" s="102"/>
      <c r="P9" s="102"/>
    </row>
    <row r="10" spans="2:16" x14ac:dyDescent="0.2">
      <c r="C10" s="101" t="s">
        <v>71</v>
      </c>
      <c r="D10" s="101">
        <v>1.23</v>
      </c>
      <c r="E10" s="101">
        <v>1.4</v>
      </c>
      <c r="F10" s="101">
        <v>2.65</v>
      </c>
      <c r="G10" s="101">
        <v>3.85</v>
      </c>
      <c r="H10" s="101">
        <v>5.32</v>
      </c>
      <c r="I10" s="101">
        <v>5.29</v>
      </c>
      <c r="J10" s="101">
        <v>4.09</v>
      </c>
      <c r="K10" s="101">
        <v>4.62</v>
      </c>
      <c r="L10" s="101">
        <v>3.43</v>
      </c>
      <c r="M10" s="101">
        <v>3.44</v>
      </c>
      <c r="N10" s="101">
        <v>1.87</v>
      </c>
      <c r="O10" s="101">
        <v>1.51</v>
      </c>
      <c r="P10" s="101">
        <v>38.770000000000003</v>
      </c>
    </row>
    <row r="11" spans="2:16" x14ac:dyDescent="0.2">
      <c r="C11" s="101" t="s">
        <v>76</v>
      </c>
      <c r="D11" s="101">
        <v>0.76</v>
      </c>
      <c r="E11" s="101">
        <v>0.94</v>
      </c>
      <c r="F11" s="101">
        <v>2.0099999999999998</v>
      </c>
      <c r="G11" s="101">
        <v>3.35</v>
      </c>
      <c r="H11" s="101">
        <v>4.5599999999999996</v>
      </c>
      <c r="I11" s="101">
        <v>4.8499999999999996</v>
      </c>
      <c r="J11" s="101">
        <v>4.12</v>
      </c>
      <c r="K11" s="101">
        <v>4.16</v>
      </c>
      <c r="L11" s="101">
        <v>2.86</v>
      </c>
      <c r="M11" s="101">
        <v>3.04</v>
      </c>
      <c r="N11" s="101">
        <v>1.47</v>
      </c>
      <c r="O11" s="101">
        <v>1.28</v>
      </c>
      <c r="P11" s="101">
        <v>33.72</v>
      </c>
    </row>
    <row r="12" spans="2:16" x14ac:dyDescent="0.2">
      <c r="C12" s="101" t="s">
        <v>77</v>
      </c>
      <c r="D12" s="101">
        <v>1.33</v>
      </c>
      <c r="E12" s="101">
        <v>1.7</v>
      </c>
      <c r="F12" s="101">
        <v>3.08</v>
      </c>
      <c r="G12" s="101">
        <v>3.48</v>
      </c>
      <c r="H12" s="101">
        <v>5.15</v>
      </c>
      <c r="I12" s="101">
        <v>5.33</v>
      </c>
      <c r="J12" s="101">
        <v>4.51</v>
      </c>
      <c r="K12" s="101">
        <v>5.3</v>
      </c>
      <c r="L12" s="101">
        <v>3.46</v>
      </c>
      <c r="M12" s="101">
        <v>3.27</v>
      </c>
      <c r="N12" s="101">
        <v>1.96</v>
      </c>
      <c r="O12" s="101">
        <v>1.71</v>
      </c>
      <c r="P12" s="101">
        <v>39.72</v>
      </c>
    </row>
    <row r="13" spans="2:16" x14ac:dyDescent="0.2">
      <c r="C13" s="101" t="s">
        <v>78</v>
      </c>
      <c r="D13" s="101">
        <v>0.88</v>
      </c>
      <c r="E13" s="101">
        <v>1.19</v>
      </c>
      <c r="F13" s="101">
        <v>2.15</v>
      </c>
      <c r="G13" s="101">
        <v>3.72</v>
      </c>
      <c r="H13" s="101">
        <v>5.29</v>
      </c>
      <c r="I13" s="101">
        <v>5.18</v>
      </c>
      <c r="J13" s="101">
        <v>3.79</v>
      </c>
      <c r="K13" s="101">
        <v>5.5</v>
      </c>
      <c r="L13" s="101">
        <v>2.98</v>
      </c>
      <c r="M13" s="101">
        <v>3.09</v>
      </c>
      <c r="N13" s="101">
        <v>1.74</v>
      </c>
      <c r="O13" s="101">
        <v>1.37</v>
      </c>
      <c r="P13" s="101">
        <v>37.94</v>
      </c>
    </row>
    <row r="14" spans="2:16" x14ac:dyDescent="0.2">
      <c r="C14" s="101" t="s">
        <v>79</v>
      </c>
      <c r="D14" s="101">
        <v>2.02</v>
      </c>
      <c r="E14" s="101">
        <v>1.95</v>
      </c>
      <c r="F14" s="101">
        <v>3.3</v>
      </c>
      <c r="G14" s="101">
        <v>4.66</v>
      </c>
      <c r="H14" s="101">
        <v>4.71</v>
      </c>
      <c r="I14" s="101">
        <v>4.45</v>
      </c>
      <c r="J14" s="101">
        <v>4.38</v>
      </c>
      <c r="K14" s="101">
        <v>4.3899999999999997</v>
      </c>
      <c r="L14" s="101">
        <v>3.58</v>
      </c>
      <c r="M14" s="101">
        <v>3.68</v>
      </c>
      <c r="N14" s="101">
        <v>2.2999999999999998</v>
      </c>
      <c r="O14" s="101">
        <v>2.2000000000000002</v>
      </c>
      <c r="P14" s="101">
        <v>42.2</v>
      </c>
    </row>
    <row r="15" spans="2:16" x14ac:dyDescent="0.2">
      <c r="C15" s="101" t="s">
        <v>80</v>
      </c>
      <c r="D15" s="101">
        <v>2.4900000000000002</v>
      </c>
      <c r="E15" s="101">
        <v>2.16</v>
      </c>
      <c r="F15" s="101">
        <v>3.7</v>
      </c>
      <c r="G15" s="101">
        <v>4.8600000000000003</v>
      </c>
      <c r="H15" s="101">
        <v>4.93</v>
      </c>
      <c r="I15" s="101">
        <v>4.57</v>
      </c>
      <c r="J15" s="101">
        <v>4.51</v>
      </c>
      <c r="K15" s="101">
        <v>3.61</v>
      </c>
      <c r="L15" s="101">
        <v>3.06</v>
      </c>
      <c r="M15" s="101">
        <v>3.21</v>
      </c>
      <c r="N15" s="101">
        <v>3.32</v>
      </c>
      <c r="O15" s="101">
        <v>2.72</v>
      </c>
      <c r="P15" s="101">
        <v>43</v>
      </c>
    </row>
    <row r="16" spans="2:16" x14ac:dyDescent="0.2">
      <c r="C16" s="101" t="s">
        <v>81</v>
      </c>
      <c r="D16" s="101">
        <v>1.71</v>
      </c>
      <c r="E16" s="101">
        <v>2.09</v>
      </c>
      <c r="F16" s="101">
        <v>3.7</v>
      </c>
      <c r="G16" s="101">
        <v>4.7300000000000004</v>
      </c>
      <c r="H16" s="101">
        <v>6.84</v>
      </c>
      <c r="I16" s="101">
        <v>4.93</v>
      </c>
      <c r="J16" s="101">
        <v>3.84</v>
      </c>
      <c r="K16" s="101">
        <v>3.72</v>
      </c>
      <c r="L16" s="101">
        <v>4.0599999999999996</v>
      </c>
      <c r="M16" s="101">
        <v>3.65</v>
      </c>
      <c r="N16" s="101">
        <v>2.67</v>
      </c>
      <c r="O16" s="101">
        <v>2.08</v>
      </c>
      <c r="P16" s="101">
        <v>42.28</v>
      </c>
    </row>
    <row r="17" spans="2:16" x14ac:dyDescent="0.2">
      <c r="C17" s="101" t="s">
        <v>82</v>
      </c>
      <c r="D17" s="101">
        <v>2.5099999999999998</v>
      </c>
      <c r="E17" s="101">
        <v>2.35</v>
      </c>
      <c r="F17" s="101">
        <v>3.94</v>
      </c>
      <c r="G17" s="101">
        <v>4.8600000000000003</v>
      </c>
      <c r="H17" s="101">
        <v>6.26</v>
      </c>
      <c r="I17" s="101">
        <v>4.32</v>
      </c>
      <c r="J17" s="101">
        <v>3.75</v>
      </c>
      <c r="K17" s="101">
        <v>3.74</v>
      </c>
      <c r="L17" s="101">
        <v>3.45</v>
      </c>
      <c r="M17" s="101">
        <v>3.97</v>
      </c>
      <c r="N17" s="101">
        <v>3.12</v>
      </c>
      <c r="O17" s="101">
        <v>2.41</v>
      </c>
      <c r="P17" s="101">
        <v>44.48</v>
      </c>
    </row>
    <row r="18" spans="2:16" x14ac:dyDescent="0.2">
      <c r="C18" s="101" t="s">
        <v>83</v>
      </c>
      <c r="D18" s="102">
        <v>3.31</v>
      </c>
      <c r="E18" s="102">
        <v>3.54</v>
      </c>
      <c r="F18" s="102">
        <v>4.9800000000000004</v>
      </c>
      <c r="G18" s="102">
        <v>5.32</v>
      </c>
      <c r="H18" s="102">
        <v>5.49</v>
      </c>
      <c r="I18" s="102">
        <v>3.69</v>
      </c>
      <c r="J18" s="102">
        <v>3.89</v>
      </c>
      <c r="K18" s="102">
        <v>3.61</v>
      </c>
      <c r="L18" s="102">
        <v>3.34</v>
      </c>
      <c r="M18" s="102">
        <v>3.51</v>
      </c>
      <c r="N18" s="102">
        <v>3.8</v>
      </c>
      <c r="O18" s="102">
        <v>3.85</v>
      </c>
      <c r="P18" s="102">
        <v>50.15</v>
      </c>
    </row>
    <row r="20" spans="2:16" x14ac:dyDescent="0.2">
      <c r="B20" s="1" t="s">
        <v>84</v>
      </c>
    </row>
    <row r="21" spans="2:16" x14ac:dyDescent="0.2">
      <c r="C21" s="101" t="s">
        <v>85</v>
      </c>
      <c r="D21" s="102">
        <v>1</v>
      </c>
      <c r="E21" s="102">
        <v>1.2</v>
      </c>
      <c r="F21" s="102">
        <v>2.34</v>
      </c>
      <c r="G21" s="102">
        <v>3.73</v>
      </c>
      <c r="H21" s="102">
        <v>4.8899999999999997</v>
      </c>
      <c r="I21" s="102">
        <v>4.58</v>
      </c>
      <c r="J21" s="102">
        <v>3.62</v>
      </c>
      <c r="K21" s="102">
        <v>4.45</v>
      </c>
      <c r="L21" s="102">
        <v>2.97</v>
      </c>
      <c r="M21" s="102">
        <v>2.9</v>
      </c>
      <c r="N21" s="102">
        <v>1.56</v>
      </c>
      <c r="O21" s="102">
        <v>1.26</v>
      </c>
      <c r="P21" s="102">
        <v>34.18</v>
      </c>
    </row>
    <row r="22" spans="2:16" x14ac:dyDescent="0.2">
      <c r="C22" s="101" t="s">
        <v>86</v>
      </c>
      <c r="D22" s="102">
        <v>0.92</v>
      </c>
      <c r="E22" s="102">
        <v>1.1499999999999999</v>
      </c>
      <c r="F22" s="102">
        <v>2.4</v>
      </c>
      <c r="G22" s="102">
        <v>3.58</v>
      </c>
      <c r="H22" s="102">
        <v>4.99</v>
      </c>
      <c r="I22" s="102">
        <v>4.83</v>
      </c>
      <c r="J22" s="102">
        <v>3.79</v>
      </c>
      <c r="K22" s="102">
        <v>4.6399999999999997</v>
      </c>
      <c r="L22" s="102">
        <v>3.35</v>
      </c>
      <c r="M22" s="102">
        <v>2.78</v>
      </c>
      <c r="N22" s="102">
        <v>1.37</v>
      </c>
      <c r="O22" s="102">
        <v>1.23</v>
      </c>
      <c r="P22" s="102">
        <v>34.6</v>
      </c>
    </row>
    <row r="23" spans="2:16" x14ac:dyDescent="0.2">
      <c r="C23" s="101" t="s">
        <v>87</v>
      </c>
      <c r="D23" s="102">
        <v>1.54</v>
      </c>
      <c r="E23" s="102">
        <v>1.4</v>
      </c>
      <c r="F23" s="102">
        <v>2.56</v>
      </c>
      <c r="G23" s="102">
        <v>3.52</v>
      </c>
      <c r="H23" s="102">
        <v>5.9</v>
      </c>
      <c r="I23" s="102">
        <v>5.24</v>
      </c>
      <c r="J23" s="102">
        <v>3.67</v>
      </c>
      <c r="K23" s="102">
        <v>4.4400000000000004</v>
      </c>
      <c r="L23" s="102">
        <v>3.51</v>
      </c>
      <c r="M23" s="102">
        <v>3.49</v>
      </c>
      <c r="N23" s="102">
        <v>1.84</v>
      </c>
      <c r="O23" s="102">
        <v>1.6</v>
      </c>
      <c r="P23" s="102">
        <v>39.6</v>
      </c>
    </row>
    <row r="24" spans="2:16" x14ac:dyDescent="0.2">
      <c r="C24" s="101" t="s">
        <v>88</v>
      </c>
      <c r="D24" s="102">
        <v>1.03</v>
      </c>
      <c r="E24" s="102">
        <v>1.27</v>
      </c>
      <c r="F24" s="102">
        <v>2.41</v>
      </c>
      <c r="G24" s="102">
        <v>2.77</v>
      </c>
      <c r="H24" s="102">
        <v>5.56</v>
      </c>
      <c r="I24" s="102">
        <v>5.09</v>
      </c>
      <c r="J24" s="102">
        <v>3.45</v>
      </c>
      <c r="K24" s="102">
        <v>4.28</v>
      </c>
      <c r="L24" s="102">
        <v>2.69</v>
      </c>
      <c r="M24" s="102">
        <v>2.96</v>
      </c>
      <c r="N24" s="102">
        <v>1.35</v>
      </c>
      <c r="O24" s="102">
        <v>1.0900000000000001</v>
      </c>
      <c r="P24" s="102">
        <v>33.96</v>
      </c>
    </row>
    <row r="25" spans="2:16" x14ac:dyDescent="0.2">
      <c r="C25" s="101" t="s">
        <v>89</v>
      </c>
      <c r="D25" s="102">
        <v>1.86</v>
      </c>
      <c r="E25" s="102">
        <v>1.98</v>
      </c>
      <c r="F25" s="102">
        <v>3.5</v>
      </c>
      <c r="G25" s="102">
        <v>4.2699999999999996</v>
      </c>
      <c r="H25" s="102">
        <v>7.61</v>
      </c>
      <c r="I25" s="102">
        <v>5.4</v>
      </c>
      <c r="J25" s="102">
        <v>3.69</v>
      </c>
      <c r="K25" s="102">
        <v>3.94</v>
      </c>
      <c r="L25" s="102">
        <v>3.48</v>
      </c>
      <c r="M25" s="102">
        <v>4.08</v>
      </c>
      <c r="N25" s="102">
        <v>2.52</v>
      </c>
      <c r="O25" s="102">
        <v>2.0699999999999998</v>
      </c>
      <c r="P25" s="102">
        <v>44.5</v>
      </c>
    </row>
    <row r="26" spans="2:16" x14ac:dyDescent="0.2">
      <c r="C26" s="101" t="s">
        <v>90</v>
      </c>
      <c r="D26" s="102">
        <v>0.74</v>
      </c>
      <c r="E26" s="102">
        <v>1.1100000000000001</v>
      </c>
      <c r="F26" s="102">
        <v>2.06</v>
      </c>
      <c r="G26" s="102">
        <v>3.24</v>
      </c>
      <c r="H26" s="102">
        <v>5.37</v>
      </c>
      <c r="I26" s="102">
        <v>5.59</v>
      </c>
      <c r="J26" s="102">
        <v>4.1500000000000004</v>
      </c>
      <c r="K26" s="102">
        <v>4.55</v>
      </c>
      <c r="L26" s="102">
        <v>3.09</v>
      </c>
      <c r="M26" s="102">
        <v>2.61</v>
      </c>
      <c r="N26" s="102">
        <v>1.49</v>
      </c>
      <c r="O26" s="102">
        <v>1.24</v>
      </c>
      <c r="P26" s="102">
        <v>35.770000000000003</v>
      </c>
    </row>
    <row r="27" spans="2:16" x14ac:dyDescent="0.2">
      <c r="C27" s="101" t="s">
        <v>91</v>
      </c>
      <c r="D27" s="102">
        <v>0.59</v>
      </c>
      <c r="E27" s="102">
        <v>0.75</v>
      </c>
      <c r="F27" s="102">
        <v>1.43</v>
      </c>
      <c r="G27" s="102">
        <v>2.09</v>
      </c>
      <c r="H27" s="102">
        <v>3.68</v>
      </c>
      <c r="I27" s="102">
        <v>2.93</v>
      </c>
      <c r="J27" s="102">
        <v>3.48</v>
      </c>
      <c r="K27" s="102">
        <v>3.39</v>
      </c>
      <c r="L27" s="102">
        <v>2.2200000000000002</v>
      </c>
      <c r="M27" s="102">
        <v>1.74</v>
      </c>
      <c r="N27" s="102">
        <v>0.78</v>
      </c>
      <c r="O27" s="102">
        <v>0.84</v>
      </c>
      <c r="P27" s="102">
        <v>24.01</v>
      </c>
    </row>
    <row r="28" spans="2:16" x14ac:dyDescent="0.2">
      <c r="C28" s="101" t="s">
        <v>92</v>
      </c>
      <c r="D28" s="102">
        <v>0.61</v>
      </c>
      <c r="E28" s="102">
        <v>0.72</v>
      </c>
      <c r="F28" s="102">
        <v>1.6</v>
      </c>
      <c r="G28" s="102">
        <v>1.85</v>
      </c>
      <c r="H28" s="102">
        <v>4.05</v>
      </c>
      <c r="I28" s="102">
        <v>3.8</v>
      </c>
      <c r="J28" s="102">
        <v>4</v>
      </c>
      <c r="K28" s="102">
        <v>3.39</v>
      </c>
      <c r="L28" s="102">
        <v>1.97</v>
      </c>
      <c r="M28" s="102">
        <v>1.86</v>
      </c>
      <c r="N28" s="102">
        <v>0.9</v>
      </c>
      <c r="O28" s="102">
        <v>0.84</v>
      </c>
      <c r="P28" s="102">
        <v>25.67</v>
      </c>
    </row>
    <row r="29" spans="2:16" x14ac:dyDescent="0.2">
      <c r="C29" s="101" t="s">
        <v>93</v>
      </c>
      <c r="D29" s="102">
        <v>0.38</v>
      </c>
      <c r="E29" s="102">
        <v>0.54</v>
      </c>
      <c r="F29" s="102">
        <v>1.06</v>
      </c>
      <c r="G29" s="102">
        <v>1.61</v>
      </c>
      <c r="H29" s="102">
        <v>2.79</v>
      </c>
      <c r="I29" s="102">
        <v>2.67</v>
      </c>
      <c r="J29" s="102">
        <v>2.5299999999999998</v>
      </c>
      <c r="K29" s="102">
        <v>2.48</v>
      </c>
      <c r="L29" s="102">
        <v>1.49</v>
      </c>
      <c r="M29" s="102">
        <v>1.32</v>
      </c>
      <c r="N29" s="102">
        <v>0.5</v>
      </c>
      <c r="O29" s="102">
        <v>0.51</v>
      </c>
      <c r="P29" s="102">
        <v>18.16</v>
      </c>
    </row>
    <row r="31" spans="2:16" x14ac:dyDescent="0.2">
      <c r="B31" s="1" t="s">
        <v>94</v>
      </c>
    </row>
    <row r="32" spans="2:16" x14ac:dyDescent="0.2">
      <c r="C32" s="101" t="s">
        <v>95</v>
      </c>
      <c r="D32" s="101">
        <v>0.72</v>
      </c>
      <c r="E32" s="101">
        <v>0.95</v>
      </c>
      <c r="F32" s="101">
        <v>1.83</v>
      </c>
      <c r="G32" s="101">
        <v>2.81</v>
      </c>
      <c r="H32" s="101">
        <v>4.74</v>
      </c>
      <c r="I32" s="101">
        <v>4</v>
      </c>
      <c r="J32" s="101">
        <v>3.17</v>
      </c>
      <c r="K32" s="101">
        <v>4.63</v>
      </c>
      <c r="L32" s="101">
        <v>2.63</v>
      </c>
      <c r="M32" s="101">
        <v>2.3199999999999998</v>
      </c>
      <c r="N32" s="101">
        <v>1.24</v>
      </c>
      <c r="O32" s="101">
        <v>1.36</v>
      </c>
      <c r="P32" s="101">
        <v>30.52</v>
      </c>
    </row>
    <row r="33" spans="2:16" x14ac:dyDescent="0.2">
      <c r="C33" s="101" t="s">
        <v>96</v>
      </c>
      <c r="D33" s="101">
        <v>0.72</v>
      </c>
      <c r="E33" s="101">
        <v>0.92</v>
      </c>
      <c r="F33" s="101">
        <v>1.57</v>
      </c>
      <c r="G33" s="101">
        <v>2.4900000000000002</v>
      </c>
      <c r="H33" s="101">
        <v>4.68</v>
      </c>
      <c r="I33" s="101">
        <v>4.49</v>
      </c>
      <c r="J33" s="101">
        <v>3.04</v>
      </c>
      <c r="K33" s="101">
        <v>3.2</v>
      </c>
      <c r="L33" s="101">
        <v>2.73</v>
      </c>
      <c r="M33" s="101">
        <v>2.31</v>
      </c>
      <c r="N33" s="101">
        <v>1.1200000000000001</v>
      </c>
      <c r="O33" s="101">
        <v>1.33</v>
      </c>
      <c r="P33" s="101">
        <v>28.77</v>
      </c>
    </row>
    <row r="34" spans="2:16" x14ac:dyDescent="0.2">
      <c r="C34" s="101" t="s">
        <v>97</v>
      </c>
      <c r="D34" s="101">
        <v>0.54</v>
      </c>
      <c r="E34" s="101">
        <v>0.65</v>
      </c>
      <c r="F34" s="101">
        <v>1.7</v>
      </c>
      <c r="G34" s="101">
        <v>3.04</v>
      </c>
      <c r="H34" s="101">
        <v>4.67</v>
      </c>
      <c r="I34" s="101">
        <v>5.07</v>
      </c>
      <c r="J34" s="101">
        <v>3.91</v>
      </c>
      <c r="K34" s="101">
        <v>4.3899999999999997</v>
      </c>
      <c r="L34" s="101">
        <v>3.68</v>
      </c>
      <c r="M34" s="101">
        <v>3.03</v>
      </c>
      <c r="N34" s="101">
        <v>1.18</v>
      </c>
      <c r="O34" s="101">
        <v>1.36</v>
      </c>
      <c r="P34" s="101">
        <v>33.270000000000003</v>
      </c>
    </row>
    <row r="35" spans="2:16" x14ac:dyDescent="0.2">
      <c r="C35" s="101" t="s">
        <v>98</v>
      </c>
      <c r="D35" s="101">
        <v>0.43</v>
      </c>
      <c r="E35" s="101">
        <v>0.61</v>
      </c>
      <c r="F35" s="101">
        <v>1.1100000000000001</v>
      </c>
      <c r="G35" s="101">
        <v>2.31</v>
      </c>
      <c r="H35" s="101">
        <v>3.69</v>
      </c>
      <c r="I35" s="101">
        <v>3.17</v>
      </c>
      <c r="J35" s="101">
        <v>3</v>
      </c>
      <c r="K35" s="101">
        <v>2.35</v>
      </c>
      <c r="L35" s="101">
        <v>1.53</v>
      </c>
      <c r="M35" s="101">
        <v>1.56</v>
      </c>
      <c r="N35" s="101">
        <v>0.47</v>
      </c>
      <c r="O35" s="101">
        <v>0.56000000000000005</v>
      </c>
      <c r="P35" s="101">
        <v>20.88</v>
      </c>
    </row>
    <row r="36" spans="2:16" x14ac:dyDescent="0.2">
      <c r="C36" s="101" t="s">
        <v>99</v>
      </c>
      <c r="D36" s="101">
        <v>0.49</v>
      </c>
      <c r="E36" s="101">
        <v>0.59</v>
      </c>
      <c r="F36" s="101">
        <v>1.1299999999999999</v>
      </c>
      <c r="G36" s="101">
        <v>2.17</v>
      </c>
      <c r="H36" s="101">
        <v>3.11</v>
      </c>
      <c r="I36" s="101">
        <v>2.87</v>
      </c>
      <c r="J36" s="101">
        <v>2.44</v>
      </c>
      <c r="K36" s="101">
        <v>1.79</v>
      </c>
      <c r="L36" s="101">
        <v>1.44</v>
      </c>
      <c r="M36" s="101">
        <v>1.07</v>
      </c>
      <c r="N36" s="101">
        <v>0.44</v>
      </c>
      <c r="O36" s="101">
        <v>0.4</v>
      </c>
      <c r="P36" s="101">
        <v>17.62</v>
      </c>
    </row>
    <row r="37" spans="2:16" x14ac:dyDescent="0.2">
      <c r="C37" s="101" t="s">
        <v>100</v>
      </c>
      <c r="D37" s="101">
        <v>0.42</v>
      </c>
      <c r="E37" s="101">
        <v>0.65</v>
      </c>
      <c r="F37" s="101">
        <v>1.1100000000000001</v>
      </c>
      <c r="G37" s="101">
        <v>2.36</v>
      </c>
      <c r="H37" s="101">
        <v>3.65</v>
      </c>
      <c r="I37" s="101">
        <v>3.85</v>
      </c>
      <c r="J37" s="101">
        <v>2.69</v>
      </c>
      <c r="K37" s="101">
        <v>2.08</v>
      </c>
      <c r="L37" s="101">
        <v>1.72</v>
      </c>
      <c r="M37" s="101">
        <v>1.26</v>
      </c>
      <c r="N37" s="101">
        <v>0.52</v>
      </c>
      <c r="O37" s="101">
        <v>0.59</v>
      </c>
      <c r="P37" s="101">
        <v>20.86</v>
      </c>
    </row>
    <row r="39" spans="2:16" x14ac:dyDescent="0.2">
      <c r="B39" s="1" t="s">
        <v>101</v>
      </c>
    </row>
    <row r="40" spans="2:16" x14ac:dyDescent="0.2">
      <c r="C40" s="101" t="s">
        <v>102</v>
      </c>
      <c r="D40" s="101">
        <v>1.06</v>
      </c>
      <c r="E40" s="101">
        <v>1.28</v>
      </c>
      <c r="F40" s="101">
        <v>2.21</v>
      </c>
      <c r="G40" s="101">
        <v>3.76</v>
      </c>
      <c r="H40" s="101">
        <v>4.8499999999999996</v>
      </c>
      <c r="I40" s="101">
        <v>5.17</v>
      </c>
      <c r="J40" s="101">
        <v>3.98</v>
      </c>
      <c r="K40" s="101">
        <v>4</v>
      </c>
      <c r="L40" s="101">
        <v>3.03</v>
      </c>
      <c r="M40" s="101">
        <v>2.95</v>
      </c>
      <c r="N40" s="101">
        <v>1.78</v>
      </c>
      <c r="O40" s="101">
        <v>1.69</v>
      </c>
      <c r="P40" s="101">
        <v>35.56</v>
      </c>
    </row>
    <row r="41" spans="2:16" x14ac:dyDescent="0.2">
      <c r="C41" s="101" t="s">
        <v>103</v>
      </c>
      <c r="D41" s="101">
        <v>0.93</v>
      </c>
      <c r="E41" s="101">
        <v>1.0900000000000001</v>
      </c>
      <c r="F41" s="101">
        <v>1.93</v>
      </c>
      <c r="G41" s="101">
        <v>3.38</v>
      </c>
      <c r="H41" s="101">
        <v>4.0199999999999996</v>
      </c>
      <c r="I41" s="101">
        <v>5.35</v>
      </c>
      <c r="J41" s="101">
        <v>4.28</v>
      </c>
      <c r="K41" s="101">
        <v>3.79</v>
      </c>
      <c r="L41" s="101">
        <v>3.23</v>
      </c>
      <c r="M41" s="101">
        <v>2.97</v>
      </c>
      <c r="N41" s="101">
        <v>1.94</v>
      </c>
      <c r="O41" s="101">
        <v>1.65</v>
      </c>
      <c r="P41" s="101">
        <v>33.619999999999997</v>
      </c>
    </row>
    <row r="42" spans="2:16" x14ac:dyDescent="0.2">
      <c r="C42" s="101" t="s">
        <v>104</v>
      </c>
      <c r="D42" s="101">
        <v>1.08</v>
      </c>
      <c r="E42" s="101">
        <v>1.4</v>
      </c>
      <c r="F42" s="101">
        <v>2.42</v>
      </c>
      <c r="G42" s="101">
        <v>3.62</v>
      </c>
      <c r="H42" s="101">
        <v>4.79</v>
      </c>
      <c r="I42" s="101">
        <v>4.4800000000000004</v>
      </c>
      <c r="J42" s="101">
        <v>4.63</v>
      </c>
      <c r="K42" s="101">
        <v>3.79</v>
      </c>
      <c r="L42" s="101">
        <v>3.45</v>
      </c>
      <c r="M42" s="101">
        <v>2.86</v>
      </c>
      <c r="N42" s="101">
        <v>1.9</v>
      </c>
      <c r="O42" s="101">
        <v>1.74</v>
      </c>
      <c r="P42" s="101">
        <v>36.840000000000003</v>
      </c>
    </row>
    <row r="43" spans="2:16" x14ac:dyDescent="0.2">
      <c r="C43" s="101" t="s">
        <v>105</v>
      </c>
      <c r="D43" s="101">
        <v>1.31</v>
      </c>
      <c r="E43" s="101">
        <v>1.55</v>
      </c>
      <c r="F43" s="101">
        <v>2.2200000000000002</v>
      </c>
      <c r="G43" s="101">
        <v>3.85</v>
      </c>
      <c r="H43" s="101">
        <v>4.29</v>
      </c>
      <c r="I43" s="101">
        <v>5.0199999999999996</v>
      </c>
      <c r="J43" s="101">
        <v>4.9800000000000004</v>
      </c>
      <c r="K43" s="101">
        <v>4.05</v>
      </c>
      <c r="L43" s="101">
        <v>3.55</v>
      </c>
      <c r="M43" s="101">
        <v>3.22</v>
      </c>
      <c r="N43" s="101">
        <v>2.15</v>
      </c>
      <c r="O43" s="101">
        <v>2.09</v>
      </c>
      <c r="P43" s="101">
        <v>38.32</v>
      </c>
    </row>
    <row r="44" spans="2:16" x14ac:dyDescent="0.2">
      <c r="C44" s="101" t="s">
        <v>106</v>
      </c>
      <c r="D44" s="101">
        <v>1.4</v>
      </c>
      <c r="E44" s="101">
        <v>1.53</v>
      </c>
      <c r="F44" s="101">
        <v>2.5</v>
      </c>
      <c r="G44" s="101">
        <v>3.75</v>
      </c>
      <c r="H44" s="101">
        <v>4.7</v>
      </c>
      <c r="I44" s="101">
        <v>4.88</v>
      </c>
      <c r="J44" s="101">
        <v>4.18</v>
      </c>
      <c r="K44" s="101">
        <v>3.74</v>
      </c>
      <c r="L44" s="101">
        <v>3.29</v>
      </c>
      <c r="M44" s="101">
        <v>3.05</v>
      </c>
      <c r="N44" s="101">
        <v>1.9</v>
      </c>
      <c r="O44" s="101">
        <v>1.85</v>
      </c>
      <c r="P44" s="101">
        <v>35.61</v>
      </c>
    </row>
    <row r="45" spans="2:16" x14ac:dyDescent="0.2">
      <c r="C45" s="101" t="s">
        <v>107</v>
      </c>
      <c r="D45" s="101">
        <v>1.08</v>
      </c>
      <c r="E45" s="101">
        <v>1.3</v>
      </c>
      <c r="F45" s="101">
        <v>2.0099999999999998</v>
      </c>
      <c r="G45" s="101">
        <v>2.93</v>
      </c>
      <c r="H45" s="101">
        <v>5.1100000000000003</v>
      </c>
      <c r="I45" s="101">
        <v>4.8</v>
      </c>
      <c r="J45" s="101">
        <v>4</v>
      </c>
      <c r="K45" s="101">
        <v>4.54</v>
      </c>
      <c r="L45" s="101">
        <v>2.72</v>
      </c>
      <c r="M45" s="101">
        <v>2.9</v>
      </c>
      <c r="N45" s="101">
        <v>1.53</v>
      </c>
      <c r="O45" s="101">
        <v>1.36</v>
      </c>
      <c r="P45" s="101">
        <v>30.85</v>
      </c>
    </row>
    <row r="46" spans="2:16" x14ac:dyDescent="0.2">
      <c r="C46" s="101" t="s">
        <v>108</v>
      </c>
      <c r="D46" s="101">
        <v>0.75</v>
      </c>
      <c r="E46" s="101">
        <v>0.86</v>
      </c>
      <c r="F46" s="101">
        <v>1.93</v>
      </c>
      <c r="G46" s="101">
        <v>2.87</v>
      </c>
      <c r="H46" s="101">
        <v>3.8</v>
      </c>
      <c r="I46" s="101">
        <v>3.99</v>
      </c>
      <c r="J46" s="101">
        <v>3.41</v>
      </c>
      <c r="K46" s="101">
        <v>3.91</v>
      </c>
      <c r="L46" s="101">
        <v>2.91</v>
      </c>
      <c r="M46" s="101">
        <v>2.27</v>
      </c>
      <c r="N46" s="101">
        <v>1.19</v>
      </c>
      <c r="O46" s="101">
        <v>1.18</v>
      </c>
      <c r="P46" s="101">
        <v>29.04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RWH Calculator, 1 year</vt:lpstr>
      <vt:lpstr>RWH Calculator, 2 year</vt:lpstr>
      <vt:lpstr>Midwest Rainfall Aves</vt:lpstr>
      <vt:lpstr>'RWH Calculator, 1 year'!Print_Area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Pj Quell</dc:creator>
  <cp:lastModifiedBy>David Dods</cp:lastModifiedBy>
  <cp:lastPrinted>2024-04-14T16:59:05Z</cp:lastPrinted>
  <dcterms:created xsi:type="dcterms:W3CDTF">2014-07-29T23:15:12Z</dcterms:created>
  <dcterms:modified xsi:type="dcterms:W3CDTF">2025-11-02T15:23:19Z</dcterms:modified>
</cp:coreProperties>
</file>