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<sst xmlns="http://schemas.openxmlformats.org/spreadsheetml/2006/main" count="131" uniqueCount="120">
  <si>
    <t>December Flowers Best Practices</t>
  </si>
  <si>
    <t>Compiled by Rebecca Kutzer-Rice, Moonshot Farm</t>
  </si>
  <si>
    <t>This material is based upon work supported by the National Institute of Food and Agriculture, U.S. Department of Agriculture, through the Northeast Sustainable Agriculture Research and Education program under subaward number FNE24-087. Any opinions, findings, conclusions, or recommendations expressed in this publication are those of the author(s) and do not necessarily reflect the view of the U.S. Department of Agriculture.</t>
  </si>
  <si>
    <t>Variety</t>
  </si>
  <si>
    <t>Summary</t>
  </si>
  <si>
    <t>Ordering / Sourcing</t>
  </si>
  <si>
    <t>Favorite Varieties</t>
  </si>
  <si>
    <t xml:space="preserve">Marketability </t>
  </si>
  <si>
    <t>Seeding/Starting</t>
  </si>
  <si>
    <t>Transplanting</t>
  </si>
  <si>
    <t>Spacing</t>
  </si>
  <si>
    <t>Good for Containers?</t>
  </si>
  <si>
    <t>Lighting</t>
  </si>
  <si>
    <t>Night Temperature</t>
  </si>
  <si>
    <t>Major Issues</t>
  </si>
  <si>
    <t>Plug Cost</t>
  </si>
  <si>
    <t>Weeks to Bloom (Optimal)</t>
  </si>
  <si>
    <t>Heating Cost/Sq Ft</t>
  </si>
  <si>
    <r>
      <rPr>
        <rFont val="Arial"/>
        <b/>
        <color theme="1"/>
      </rPr>
      <t xml:space="preserve">Price per Stem - Retail 
</t>
    </r>
    <r>
      <rPr>
        <rFont val="Arial"/>
        <b val="0"/>
        <i/>
        <color theme="1"/>
      </rPr>
      <t>(Based on Moonshot Farm's actual Retail Pricing at NYC Farmers Markets)</t>
    </r>
  </si>
  <si>
    <r>
      <rPr>
        <rFont val="Arial"/>
        <b/>
        <color theme="1"/>
      </rPr>
      <t xml:space="preserve">Price per Stem - Wholesale 
</t>
    </r>
    <r>
      <rPr>
        <rFont val="Arial"/>
        <b val="0"/>
        <i/>
        <color theme="1"/>
      </rPr>
      <t>(Based on Survey of approximately 70 florists in Northeast)</t>
    </r>
  </si>
  <si>
    <t>Stems per Sq Ft</t>
  </si>
  <si>
    <r>
      <rPr>
        <rFont val="Arial"/>
        <b/>
        <color theme="1"/>
      </rPr>
      <t xml:space="preserve">Retail Gross Profit per Sq Ft
</t>
    </r>
    <r>
      <rPr>
        <rFont val="Arial"/>
        <b val="0"/>
        <i/>
        <color theme="1"/>
      </rPr>
      <t>(Retail Price per Square Foot - (Plug/Bulb Cost per Square Foot + Total Heating Cost Per Square Foot)</t>
    </r>
  </si>
  <si>
    <r>
      <rPr>
        <rFont val="Arial"/>
        <b/>
        <color theme="1"/>
      </rPr>
      <t xml:space="preserve">Wholesale Gross Profit per Sq Ft
</t>
    </r>
    <r>
      <rPr>
        <rFont val="Arial"/>
        <b val="0"/>
        <i/>
        <color theme="1"/>
      </rPr>
      <t>(Wholesale Price per Square Foot - (Plug/Bulb Cost per Square Foot + Total Heating Cost Per Square Foot)</t>
    </r>
  </si>
  <si>
    <t>Recommended Varieties</t>
  </si>
  <si>
    <t>Anemone</t>
  </si>
  <si>
    <t>Favorite in trial; bloomed from November thru March</t>
  </si>
  <si>
    <t>Order corms ~18 months before planting as corms arrive in October which is too late to plant for the same year; sources include Onings and Ball/Ednie</t>
  </si>
  <si>
    <t xml:space="preserve">Mistral Bianco Centro Nero; Mistral Edge Rosa; Galilee Red
</t>
  </si>
  <si>
    <t>Desired by both wholesale/florist and retail customers</t>
  </si>
  <si>
    <t>Pre-sprout in early August; soak corms for approximately 4-6 hours then put into moist potting medium and keep at around 50 degrees for 10 days until roots appear</t>
  </si>
  <si>
    <t>Into ground or crates late August/early September</t>
  </si>
  <si>
    <t>4 corms per square foot; 8 corms per crate</t>
  </si>
  <si>
    <t>Yes worked well in bulb crates</t>
  </si>
  <si>
    <t>None</t>
  </si>
  <si>
    <t>40°</t>
  </si>
  <si>
    <t>Asiatic Lilies</t>
  </si>
  <si>
    <t>Great in trials although some growers report difficulty with marketing; florists were not interested; succession plant to nail timing</t>
  </si>
  <si>
    <t>Order lily bulbs at least one year in advance; size 14/16 bulbs were used in trial and resulted in good sized stems with 3-4 flowers per stem; sources include Zabo, Onings, Ball/Ednie</t>
  </si>
  <si>
    <t xml:space="preserve">Belvedere; Forza Red; Bataleon; Eremo 
</t>
  </si>
  <si>
    <t>Worked well for retail customers; florists were not interested</t>
  </si>
  <si>
    <t>Transplant 2x/week from weeks 35-38 to ensure consistent schedule of blooms; just a day or two difference in plant date can make a week or two difference in bloom date</t>
  </si>
  <si>
    <t>Plant directly into crates</t>
  </si>
  <si>
    <t>20 per crate</t>
  </si>
  <si>
    <t>Yes - we grew exclusively in deep bulb crates; be sure to plant bulbs deeply with approximately 6" of soil on top</t>
  </si>
  <si>
    <t>Day extension lighting beginning 2 weeks before fall equinox to extend days to 14 hours</t>
  </si>
  <si>
    <t>55-60°</t>
  </si>
  <si>
    <t>Aphids; botrytis</t>
  </si>
  <si>
    <t>Chrysanthemums</t>
  </si>
  <si>
    <t>Great option for warm weather growers as prefer a hot fall; florists were interested especially in disbuds</t>
  </si>
  <si>
    <t>Unrooted cuttings sourced from Syngenta or Ball; order approximately 6 months in advance</t>
  </si>
  <si>
    <t xml:space="preserve">Saskatoon White
Olympia White
Williamsburg Red 
</t>
  </si>
  <si>
    <t>Worked well for retail customers; florists were interested especially in disbudded varieties</t>
  </si>
  <si>
    <t>Stick week 29; keep cuttings moist until well rooted - we found it worked well to put them under frost cloth until ready to transplant</t>
  </si>
  <si>
    <t>Transplant Week 33 or as soon as well rooted</t>
  </si>
  <si>
    <t>4-6" spacing or 15-20 per crate to grow as single stems</t>
  </si>
  <si>
    <t xml:space="preserve">Night Interruption lighting (10pm-2am) immediately from sticking until until W41-42 (early Oct) or once plants are sufficiently tall
</t>
  </si>
  <si>
    <t>60°+ (lower temps during vegetative phase resulted in premature budding)</t>
  </si>
  <si>
    <t>Aphids; sensitive to light pollution from other greenhouses/street lamps</t>
  </si>
  <si>
    <t>Stock (Matthiola)</t>
  </si>
  <si>
    <t>Popular for both retail and florist sales; low-ish yield per square foot makes this less profitable than other varieties but still worth growing as filler; time to bloom highly varied depending on temps</t>
  </si>
  <si>
    <t>Easy to grow from seed</t>
  </si>
  <si>
    <t>Early Iron series; Cannetto White; Spark White II; NOT Recommended: StoX series, which is great for spring production but had pale leaves under cold winter conditions</t>
  </si>
  <si>
    <t>Popular for both retail and florists; great as bouquet filler in larger value-added arrangements</t>
  </si>
  <si>
    <t>August and September seeding for consistent November through December blooms</t>
  </si>
  <si>
    <t>Transplant in September</t>
  </si>
  <si>
    <t>2 per space at 6" spacing (8 plants per square foot); we grew in landscape fabric successfully</t>
  </si>
  <si>
    <t>No - stems were lanky and unhealthy in containers for us</t>
  </si>
  <si>
    <t>None needed however NI lighting can significantly speed up time to bloom</t>
  </si>
  <si>
    <t>55-60° recommended (at 40°, stock bloomed in 14 weeks vs 7 weeks to bloom at 60°  - it was actually cheaper to grow it at the higher temperature due to the faster bloom time and less fuel needed)</t>
  </si>
  <si>
    <t>Snapdragons</t>
  </si>
  <si>
    <t>Very similar to stock in terms of marketability and profitability - grow what you can grow well and sells best in your market</t>
  </si>
  <si>
    <t>Can be grown from seed but seeds are very small so we prefer plugs - sourced from Farmer Bailey or Ball Tagawa</t>
  </si>
  <si>
    <t>Legend Double White; Chantilly Velvet and White; Maryland series</t>
  </si>
  <si>
    <t>50-60°, grew very slowly at lower temps</t>
  </si>
  <si>
    <t>Bloom time can be difficult to predict and highly varied based on temps</t>
  </si>
  <si>
    <t>Dahlias</t>
  </si>
  <si>
    <t>Biggest surprise in the trial; while these currently cannot be grown for December blooms they were worthwhile to grow in a winter greenhouse and achieve flowers by early spring (April)</t>
  </si>
  <si>
    <t>Received cuttings from Syngenta (can be ordered via Ball); the earliest availability is currently Week 45 (too late for December flowers), but if more US growers grow these in the winter, earlier availability may be possible</t>
  </si>
  <si>
    <t xml:space="preserve">Karma Amanda
Karma Cabernet
Karma Amora
</t>
  </si>
  <si>
    <t>Extremely popular with both florists and retail customers</t>
  </si>
  <si>
    <t>Week 45 stick cuttings (earliest availability)</t>
  </si>
  <si>
    <t>Week 50 or as soon as rooted</t>
  </si>
  <si>
    <t>9" apart on center</t>
  </si>
  <si>
    <t>We had issues managing dahlias in containers, but Syngenta has successfully grown them in bulb crates in their trials</t>
  </si>
  <si>
    <t>NI lighting needed  as soon as cuttings are stuck in soil and throughout entire growth cycle; lighting ensures higher quality blooms with tight centers</t>
  </si>
  <si>
    <t>60-65°</t>
  </si>
  <si>
    <t xml:space="preserve">Availability of cuttings
Aphids
Powdery Mildew 
</t>
  </si>
  <si>
    <t>Unrecommended Varieties</t>
  </si>
  <si>
    <t>Ranunculus</t>
  </si>
  <si>
    <t>Performed poorly three years in a row on our farm likely due to hot temperatures during planting; possibly recommended in areas with cooler summers</t>
  </si>
  <si>
    <t>Amandine Red; Elegance Rosso; Half Clone Iceberg</t>
  </si>
  <si>
    <t>Extremely popular for florist sales and retail alike - our most popular flower</t>
  </si>
  <si>
    <t>Presoak corms in August</t>
  </si>
  <si>
    <t>Transplant sprouted corms in September</t>
  </si>
  <si>
    <t>4 per square foot (6" spacing on center)</t>
  </si>
  <si>
    <t>Disease and insect issues were worse for us in containers and we had issues managing fertility</t>
  </si>
  <si>
    <t>None needed</t>
  </si>
  <si>
    <t>40-50° nights</t>
  </si>
  <si>
    <t>Powdery Mildew; Aphids; need to start the plants in the hot summer meant they were heat-stressed and unhealthy; yields were low and profitability suffered</t>
  </si>
  <si>
    <t>Oriental Lilies / Roselilies</t>
  </si>
  <si>
    <t>Popular with customers however we had issues three years in a row with bud abortion and crop failure; unlike Asiatic lilies, Oriental lilies have a slower bloom time and therefore needed to be planted under hot summer conditions which caused heat stress and issues</t>
  </si>
  <si>
    <t>Order lily bulbs at least one year in advance; size 16/18 bulbs were used in trial; sources include Zabo, Onings, Ball/Ednie</t>
  </si>
  <si>
    <t>Roselily Monica</t>
  </si>
  <si>
    <t>Preferred over asiatic lilies by both florists and retail customers</t>
  </si>
  <si>
    <t>Plant pre-cooled bulbs in mid-late July for December  blooms</t>
  </si>
  <si>
    <t>15 per bulb crate</t>
  </si>
  <si>
    <t>Yes - we grew all lilies in bulb crates with drip irrigation</t>
  </si>
  <si>
    <t xml:space="preserve">60-65° </t>
  </si>
  <si>
    <t>Heat stress; bud abortion; browning of flowers; aphids; botrytis</t>
  </si>
  <si>
    <t>Profitability data not available as we had so few marketable stems</t>
  </si>
  <si>
    <t>Amaryllis (Cut Flower)</t>
  </si>
  <si>
    <t>The biggest "loser" in our trial; high bulb cost made profitability nearly impossible</t>
  </si>
  <si>
    <t>Order largest bulb size available to get higher yields per bulb - sources include ADR and Leo Berbee; South American bulbs (NOT Dutch) will allow for December blooms</t>
  </si>
  <si>
    <t>Bolero; Blossom Peacock; Luna; Sovereign</t>
  </si>
  <si>
    <t>While florists were interested, their suggested pricing made profitability impossible; sold OK with retail customers but finicky to get to market; possible use-case as value-added "focal" flower for farmer-florists selling high-priced luxury designs</t>
  </si>
  <si>
    <t>Plant as soon as bulbs arrive in October; half covered with soil</t>
  </si>
  <si>
    <t>20-30 per crate (bulbs around .5" apart)</t>
  </si>
  <si>
    <t>Yes - we grew all amaryllis in containers</t>
  </si>
  <si>
    <t>70-75° (indoors with space heater possible as not much sunlight is needed)</t>
  </si>
  <si>
    <t>Timing (blooms varied by a month or more); high bulb cost; red spot; fragile stems were difficult to transport to market</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</si>
</sst>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12.0"/>
      <color rgb="FF000000"/>
      <name val="Arial"/>
    </font>
    <font>
      <color theme="1"/>
      <name val="Arial"/>
      <scheme val="minor"/>
    </font>
    <font>
      <b/>
      <color theme="1"/>
      <name val="Arial"/>
    </font>
    <font>
      <b/>
      <sz val="12.0"/>
      <color rgb="FF000000"/>
      <name val="Arial"/>
    </font>
    <font>
      <b/>
      <color theme="1"/>
      <name val="Arial"/>
      <scheme val="minor"/>
    </font>
    <font>
      <b/>
      <sz val="12.0"/>
      <color rgb="FF0A2E09"/>
      <name val="Arial"/>
    </font>
    <font>
      <sz val="12.0"/>
      <color rgb="FF0A2E09"/>
      <name val="Arial"/>
    </font>
    <font>
      <color theme="1"/>
      <name val="Arial"/>
    </font>
    <font>
      <sz val="13.0"/>
      <color rgb="FF0A2E09"/>
      <name val="Arial"/>
    </font>
  </fonts>
  <fills count="5">
    <fill>
      <patternFill patternType="none"/>
    </fill>
    <fill>
      <patternFill patternType="lightGray"/>
    </fill>
    <fill>
      <patternFill patternType="solid">
        <fgColor rgb="FF00FF00"/>
        <bgColor rgb="FF00FF00"/>
      </patternFill>
    </fill>
    <fill>
      <patternFill patternType="solid">
        <fgColor rgb="FFF3F3F3"/>
        <bgColor rgb="FFF3F3F3"/>
      </patternFill>
    </fill>
    <fill>
      <patternFill patternType="solid">
        <fgColor rgb="FFFF0000"/>
        <bgColor rgb="FFFF0000"/>
      </patternFill>
    </fill>
  </fills>
  <borders count="1">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2" numFmtId="0" xfId="0" applyAlignment="1" applyFont="1">
      <alignment shrinkToFit="0" wrapText="1"/>
    </xf>
    <xf borderId="0" fillId="0" fontId="2" numFmtId="0" xfId="0" applyAlignment="1" applyFont="1">
      <alignment readingOrder="0"/>
    </xf>
    <xf borderId="0" fillId="0" fontId="3" numFmtId="0" xfId="0" applyAlignment="1" applyFont="1">
      <alignment readingOrder="0" shrinkToFit="0" vertical="bottom" wrapText="1"/>
    </xf>
    <xf borderId="0" fillId="0" fontId="3" numFmtId="0" xfId="0" applyAlignment="1" applyFont="1">
      <alignment vertical="bottom"/>
    </xf>
    <xf borderId="0" fillId="0" fontId="3" numFmtId="0" xfId="0" applyAlignment="1" applyFont="1">
      <alignment shrinkToFit="0" vertical="bottom" wrapText="1"/>
    </xf>
    <xf borderId="0" fillId="0" fontId="3" numFmtId="0" xfId="0" applyAlignment="1" applyFont="1">
      <alignment shrinkToFit="0" vertical="bottom" wrapText="1"/>
    </xf>
    <xf borderId="0" fillId="2" fontId="4" numFmtId="0" xfId="0" applyAlignment="1" applyFill="1" applyFont="1">
      <alignment horizontal="left" readingOrder="0" shrinkToFit="0" wrapText="1"/>
    </xf>
    <xf borderId="0" fillId="2" fontId="5" numFmtId="0" xfId="0" applyAlignment="1" applyFont="1">
      <alignment readingOrder="0" shrinkToFit="0" wrapText="1"/>
    </xf>
    <xf borderId="0" fillId="2" fontId="6" numFmtId="0" xfId="0" applyAlignment="1" applyFont="1">
      <alignment readingOrder="0"/>
    </xf>
    <xf borderId="0" fillId="2" fontId="3" numFmtId="0" xfId="0" applyAlignment="1" applyFont="1">
      <alignment horizontal="right" vertical="bottom"/>
    </xf>
    <xf borderId="0" fillId="2" fontId="3" numFmtId="0" xfId="0" applyAlignment="1" applyFont="1">
      <alignment horizontal="right" vertical="bottom"/>
    </xf>
    <xf borderId="0" fillId="2" fontId="5" numFmtId="0" xfId="0" applyAlignment="1" applyFont="1">
      <alignment shrinkToFit="0" wrapText="1"/>
    </xf>
    <xf borderId="0" fillId="3" fontId="2" numFmtId="0" xfId="0" applyAlignment="1" applyFill="1" applyFont="1">
      <alignment readingOrder="0" shrinkToFit="0" wrapText="1"/>
    </xf>
    <xf borderId="0" fillId="3" fontId="7" numFmtId="0" xfId="0" applyAlignment="1" applyFont="1">
      <alignment readingOrder="0"/>
    </xf>
    <xf borderId="0" fillId="3" fontId="8" numFmtId="0" xfId="0" applyAlignment="1" applyFont="1">
      <alignment horizontal="right" vertical="bottom"/>
    </xf>
    <xf borderId="0" fillId="3" fontId="8" numFmtId="0" xfId="0" applyAlignment="1" applyFont="1">
      <alignment horizontal="right" vertical="bottom"/>
    </xf>
    <xf borderId="0" fillId="3" fontId="2" numFmtId="0" xfId="0" applyAlignment="1" applyFont="1">
      <alignment shrinkToFit="0" wrapText="1"/>
    </xf>
    <xf borderId="0" fillId="0" fontId="2" numFmtId="0" xfId="0" applyAlignment="1" applyFont="1">
      <alignment readingOrder="0" shrinkToFit="0" wrapText="1"/>
    </xf>
    <xf borderId="0" fillId="0" fontId="9" numFmtId="0" xfId="0" applyAlignment="1" applyFont="1">
      <alignment readingOrder="0"/>
    </xf>
    <xf borderId="0" fillId="0" fontId="8" numFmtId="0" xfId="0" applyAlignment="1" applyFont="1">
      <alignment horizontal="right" vertical="bottom"/>
    </xf>
    <xf borderId="0" fillId="4" fontId="4" numFmtId="0" xfId="0" applyAlignment="1" applyFill="1" applyFont="1">
      <alignment horizontal="left" readingOrder="0" shrinkToFit="0" wrapText="1"/>
    </xf>
    <xf borderId="0" fillId="4" fontId="5" numFmtId="0" xfId="0" applyAlignment="1" applyFont="1">
      <alignment readingOrder="0" shrinkToFit="0" wrapText="1"/>
    </xf>
    <xf borderId="0" fillId="4" fontId="6" numFmtId="0" xfId="0" applyAlignment="1" applyFont="1">
      <alignment readingOrder="0"/>
    </xf>
    <xf borderId="0" fillId="4" fontId="3" numFmtId="0" xfId="0" applyAlignment="1" applyFont="1">
      <alignment horizontal="right" vertical="bottom"/>
    </xf>
    <xf borderId="0" fillId="4" fontId="3" numFmtId="0" xfId="0" applyAlignment="1" applyFont="1">
      <alignment horizontal="right" vertical="bottom"/>
    </xf>
    <xf borderId="0" fillId="4" fontId="5" numFmtId="0" xfId="0" applyAlignment="1" applyFont="1">
      <alignment shrinkToFit="0" wrapText="1"/>
    </xf>
    <xf borderId="0" fillId="3" fontId="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39.0"/>
    <col customWidth="1" min="2" max="2" width="21.75"/>
    <col customWidth="1" min="3" max="3" width="18.0"/>
    <col customWidth="1" min="4" max="6" width="17.5"/>
    <col customWidth="1" min="7" max="7" width="15.88"/>
    <col customWidth="1" min="19" max="19" width="23.38"/>
    <col customWidth="1" min="20" max="20" width="27.0"/>
  </cols>
  <sheetData>
    <row r="1">
      <c r="A1" s="1" t="s">
        <v>0</v>
      </c>
      <c r="B1" s="1"/>
      <c r="C1" s="1"/>
      <c r="D1" s="1"/>
      <c r="E1" s="1"/>
      <c r="F1" s="1"/>
      <c r="G1" s="1"/>
      <c r="H1" s="1"/>
      <c r="I1" s="1"/>
      <c r="J1" s="1"/>
      <c r="K1" s="2"/>
      <c r="L1" s="2"/>
      <c r="M1" s="2"/>
      <c r="N1" s="2"/>
      <c r="O1" s="2"/>
      <c r="P1" s="2"/>
      <c r="Q1" s="2"/>
      <c r="R1" s="2"/>
      <c r="S1" s="2"/>
      <c r="T1" s="2"/>
      <c r="U1" s="2"/>
      <c r="V1" s="2"/>
      <c r="W1" s="2"/>
      <c r="X1" s="2"/>
      <c r="Y1" s="2"/>
      <c r="Z1" s="2"/>
      <c r="AA1" s="2"/>
      <c r="AB1" s="2"/>
      <c r="AC1" s="2"/>
    </row>
    <row r="2">
      <c r="A2" s="3" t="s">
        <v>1</v>
      </c>
      <c r="B2" s="1"/>
      <c r="C2" s="1"/>
      <c r="D2" s="1"/>
      <c r="E2" s="1"/>
      <c r="F2" s="1"/>
      <c r="G2" s="1"/>
      <c r="H2" s="1"/>
      <c r="I2" s="1"/>
      <c r="J2" s="1"/>
      <c r="K2" s="2"/>
      <c r="L2" s="2"/>
      <c r="M2" s="2"/>
      <c r="N2" s="2"/>
      <c r="O2" s="2"/>
      <c r="P2" s="2"/>
      <c r="Q2" s="2"/>
      <c r="R2" s="2"/>
      <c r="S2" s="2"/>
      <c r="T2" s="2"/>
      <c r="U2" s="2"/>
      <c r="V2" s="2"/>
      <c r="W2" s="2"/>
      <c r="X2" s="2"/>
      <c r="Y2" s="2"/>
      <c r="Z2" s="2"/>
      <c r="AA2" s="2"/>
      <c r="AB2" s="2"/>
      <c r="AC2" s="2"/>
    </row>
    <row r="3">
      <c r="A3" s="4" t="s">
        <v>2</v>
      </c>
      <c r="B3" s="5"/>
      <c r="C3" s="5"/>
      <c r="D3" s="5"/>
      <c r="E3" s="5"/>
      <c r="F3" s="5"/>
      <c r="G3" s="5"/>
      <c r="H3" s="6"/>
      <c r="I3" s="6"/>
      <c r="J3" s="6"/>
      <c r="K3" s="6"/>
      <c r="L3" s="6"/>
      <c r="M3" s="6"/>
      <c r="N3" s="7"/>
      <c r="O3" s="7"/>
      <c r="P3" s="4"/>
      <c r="Q3" s="4"/>
      <c r="R3" s="7"/>
      <c r="S3" s="4"/>
      <c r="T3" s="4"/>
      <c r="U3" s="2"/>
      <c r="V3" s="2"/>
      <c r="W3" s="2"/>
      <c r="X3" s="2"/>
      <c r="Y3" s="2"/>
      <c r="Z3" s="2"/>
      <c r="AA3" s="2"/>
      <c r="AB3" s="2"/>
      <c r="AC3" s="2"/>
    </row>
    <row r="4">
      <c r="A4" s="5"/>
      <c r="B4" s="5"/>
      <c r="C4" s="5"/>
      <c r="D4" s="5"/>
      <c r="E4" s="5"/>
      <c r="F4" s="5"/>
      <c r="G4" s="5"/>
      <c r="H4" s="6"/>
      <c r="I4" s="6"/>
      <c r="J4" s="6"/>
      <c r="K4" s="6"/>
      <c r="L4" s="6"/>
      <c r="M4" s="6"/>
      <c r="N4" s="7"/>
      <c r="O4" s="7"/>
      <c r="P4" s="4"/>
      <c r="Q4" s="4"/>
      <c r="R4" s="7"/>
      <c r="S4" s="4"/>
      <c r="T4" s="4"/>
      <c r="U4" s="2"/>
      <c r="V4" s="2"/>
      <c r="W4" s="2"/>
      <c r="X4" s="2"/>
      <c r="Y4" s="2"/>
      <c r="Z4" s="2"/>
      <c r="AA4" s="2"/>
      <c r="AB4" s="2"/>
      <c r="AC4" s="2"/>
    </row>
    <row r="5">
      <c r="A5" s="5" t="s">
        <v>3</v>
      </c>
      <c r="B5" s="5" t="s">
        <v>4</v>
      </c>
      <c r="C5" s="5" t="s">
        <v>5</v>
      </c>
      <c r="D5" s="5" t="s">
        <v>6</v>
      </c>
      <c r="E5" s="5" t="s">
        <v>7</v>
      </c>
      <c r="F5" s="5" t="s">
        <v>8</v>
      </c>
      <c r="G5" s="5" t="s">
        <v>9</v>
      </c>
      <c r="H5" s="6" t="s">
        <v>10</v>
      </c>
      <c r="I5" s="6" t="s">
        <v>11</v>
      </c>
      <c r="J5" s="6" t="s">
        <v>12</v>
      </c>
      <c r="K5" s="6" t="s">
        <v>13</v>
      </c>
      <c r="L5" s="6" t="s">
        <v>14</v>
      </c>
      <c r="M5" s="6" t="s">
        <v>15</v>
      </c>
      <c r="N5" s="7" t="s">
        <v>16</v>
      </c>
      <c r="O5" s="7" t="s">
        <v>17</v>
      </c>
      <c r="P5" s="4" t="s">
        <v>18</v>
      </c>
      <c r="Q5" s="4" t="s">
        <v>19</v>
      </c>
      <c r="R5" s="7" t="s">
        <v>20</v>
      </c>
      <c r="S5" s="4" t="s">
        <v>21</v>
      </c>
      <c r="T5" s="4" t="s">
        <v>22</v>
      </c>
      <c r="U5" s="2"/>
      <c r="V5" s="2"/>
      <c r="W5" s="2"/>
      <c r="X5" s="2"/>
      <c r="Y5" s="2"/>
      <c r="Z5" s="2"/>
      <c r="AA5" s="2"/>
      <c r="AB5" s="2"/>
      <c r="AC5" s="2"/>
    </row>
    <row r="6">
      <c r="A6" s="8" t="s">
        <v>23</v>
      </c>
      <c r="B6" s="9"/>
      <c r="C6" s="9"/>
      <c r="D6" s="9"/>
      <c r="E6" s="9"/>
      <c r="F6" s="9"/>
      <c r="G6" s="9"/>
      <c r="H6" s="9"/>
      <c r="I6" s="9"/>
      <c r="J6" s="9"/>
      <c r="K6" s="10"/>
      <c r="L6" s="9"/>
      <c r="M6" s="11"/>
      <c r="N6" s="12"/>
      <c r="O6" s="12"/>
      <c r="P6" s="12"/>
      <c r="Q6" s="12"/>
      <c r="R6" s="12"/>
      <c r="S6" s="12"/>
      <c r="T6" s="12"/>
      <c r="U6" s="13"/>
      <c r="V6" s="13"/>
      <c r="W6" s="13"/>
      <c r="X6" s="13"/>
      <c r="Y6" s="13"/>
      <c r="Z6" s="13"/>
      <c r="AA6" s="13"/>
      <c r="AB6" s="13"/>
      <c r="AC6" s="13"/>
    </row>
    <row r="7">
      <c r="A7" s="14" t="s">
        <v>24</v>
      </c>
      <c r="B7" s="14" t="s">
        <v>25</v>
      </c>
      <c r="C7" s="14" t="s">
        <v>26</v>
      </c>
      <c r="D7" s="14" t="s">
        <v>27</v>
      </c>
      <c r="E7" s="14" t="s">
        <v>28</v>
      </c>
      <c r="F7" s="14" t="s">
        <v>29</v>
      </c>
      <c r="G7" s="14" t="s">
        <v>30</v>
      </c>
      <c r="H7" s="14" t="s">
        <v>31</v>
      </c>
      <c r="I7" s="14" t="s">
        <v>32</v>
      </c>
      <c r="J7" s="14" t="s">
        <v>33</v>
      </c>
      <c r="K7" s="15" t="s">
        <v>34</v>
      </c>
      <c r="L7" s="14" t="s">
        <v>33</v>
      </c>
      <c r="M7" s="16">
        <v>0.6</v>
      </c>
      <c r="N7" s="17">
        <v>9.5</v>
      </c>
      <c r="O7" s="17">
        <f>N7*0.13</f>
        <v>1.235</v>
      </c>
      <c r="P7" s="17">
        <v>2.5</v>
      </c>
      <c r="Q7" s="17">
        <v>2.16</v>
      </c>
      <c r="R7" s="17">
        <v>22.0</v>
      </c>
      <c r="S7" s="17">
        <f t="shared" ref="S7:S8" si="1">((R7*P7)-O7)-(M7*2)</f>
        <v>52.565</v>
      </c>
      <c r="T7" s="17">
        <f t="shared" ref="T7:T8" si="2">((Q7*R7)-O7)-(M7*2)</f>
        <v>45.085</v>
      </c>
      <c r="U7" s="18"/>
      <c r="V7" s="18"/>
      <c r="W7" s="18"/>
      <c r="X7" s="18"/>
      <c r="Y7" s="18"/>
      <c r="Z7" s="18"/>
      <c r="AA7" s="18"/>
      <c r="AB7" s="18"/>
      <c r="AC7" s="18"/>
    </row>
    <row r="8">
      <c r="A8" s="19" t="s">
        <v>35</v>
      </c>
      <c r="B8" s="19" t="s">
        <v>36</v>
      </c>
      <c r="C8" s="19" t="s">
        <v>37</v>
      </c>
      <c r="D8" s="19" t="s">
        <v>38</v>
      </c>
      <c r="E8" s="19" t="s">
        <v>39</v>
      </c>
      <c r="F8" s="19" t="s">
        <v>40</v>
      </c>
      <c r="G8" s="19" t="s">
        <v>41</v>
      </c>
      <c r="H8" s="19" t="s">
        <v>42</v>
      </c>
      <c r="I8" s="19" t="s">
        <v>43</v>
      </c>
      <c r="J8" s="19" t="s">
        <v>44</v>
      </c>
      <c r="K8" s="20" t="s">
        <v>45</v>
      </c>
      <c r="L8" s="19" t="s">
        <v>46</v>
      </c>
      <c r="M8" s="21">
        <v>0.45</v>
      </c>
      <c r="N8" s="21">
        <v>12.0</v>
      </c>
      <c r="O8" s="21">
        <v>2.0</v>
      </c>
      <c r="P8" s="21">
        <v>4.0</v>
      </c>
      <c r="Q8" s="21">
        <v>2.61</v>
      </c>
      <c r="R8" s="21">
        <v>8.0</v>
      </c>
      <c r="S8" s="21">
        <f t="shared" si="1"/>
        <v>29.1</v>
      </c>
      <c r="T8" s="21">
        <f t="shared" si="2"/>
        <v>17.98</v>
      </c>
      <c r="U8" s="2"/>
      <c r="V8" s="2"/>
      <c r="W8" s="2"/>
      <c r="X8" s="2"/>
      <c r="Y8" s="2"/>
      <c r="Z8" s="2"/>
      <c r="AA8" s="2"/>
      <c r="AB8" s="2"/>
      <c r="AC8" s="2"/>
    </row>
    <row r="9">
      <c r="A9" s="14" t="s">
        <v>47</v>
      </c>
      <c r="B9" s="14" t="s">
        <v>48</v>
      </c>
      <c r="C9" s="14" t="s">
        <v>49</v>
      </c>
      <c r="D9" s="14" t="s">
        <v>50</v>
      </c>
      <c r="E9" s="14" t="s">
        <v>51</v>
      </c>
      <c r="F9" s="14" t="s">
        <v>52</v>
      </c>
      <c r="G9" s="14" t="s">
        <v>53</v>
      </c>
      <c r="H9" s="14" t="s">
        <v>54</v>
      </c>
      <c r="I9" s="14" t="s">
        <v>32</v>
      </c>
      <c r="J9" s="14" t="s">
        <v>55</v>
      </c>
      <c r="K9" s="14" t="s">
        <v>56</v>
      </c>
      <c r="L9" s="14" t="s">
        <v>57</v>
      </c>
      <c r="M9" s="17">
        <v>0.43</v>
      </c>
      <c r="N9" s="17">
        <v>21.0</v>
      </c>
      <c r="O9" s="17">
        <f>10*0.3</f>
        <v>3</v>
      </c>
      <c r="P9" s="17">
        <v>4.0</v>
      </c>
      <c r="Q9" s="17">
        <v>2.16</v>
      </c>
      <c r="R9" s="17">
        <v>8.0</v>
      </c>
      <c r="S9" s="17">
        <f>((R9*P9)-(M9*1.6))-O9</f>
        <v>28.312</v>
      </c>
      <c r="T9" s="17">
        <f>((R9*Q9)-O9)-(M9*1.66)</f>
        <v>13.5662</v>
      </c>
      <c r="U9" s="18"/>
      <c r="V9" s="18"/>
      <c r="W9" s="18"/>
      <c r="X9" s="18"/>
      <c r="Y9" s="18"/>
      <c r="Z9" s="18"/>
      <c r="AA9" s="18"/>
      <c r="AB9" s="18"/>
      <c r="AC9" s="18"/>
    </row>
    <row r="10">
      <c r="A10" s="19" t="s">
        <v>58</v>
      </c>
      <c r="B10" s="19" t="s">
        <v>59</v>
      </c>
      <c r="C10" s="19" t="s">
        <v>60</v>
      </c>
      <c r="D10" s="19" t="s">
        <v>61</v>
      </c>
      <c r="E10" s="19" t="s">
        <v>62</v>
      </c>
      <c r="F10" s="19" t="s">
        <v>63</v>
      </c>
      <c r="G10" s="19" t="s">
        <v>64</v>
      </c>
      <c r="H10" s="19" t="s">
        <v>65</v>
      </c>
      <c r="I10" s="19" t="s">
        <v>66</v>
      </c>
      <c r="J10" s="19" t="s">
        <v>67</v>
      </c>
      <c r="K10" s="19" t="s">
        <v>68</v>
      </c>
      <c r="L10" s="2"/>
      <c r="M10" s="21">
        <v>0.45</v>
      </c>
      <c r="N10" s="21">
        <v>7.0</v>
      </c>
      <c r="O10" s="21">
        <f t="shared" ref="O10:O12" si="3">N10*0.2</f>
        <v>1.4</v>
      </c>
      <c r="P10" s="21">
        <v>2.5</v>
      </c>
      <c r="Q10" s="21">
        <v>1.68</v>
      </c>
      <c r="R10" s="21">
        <v>8.0</v>
      </c>
      <c r="S10" s="21">
        <f>((R10*P10)-O10)-(M10*R10)</f>
        <v>15</v>
      </c>
      <c r="T10" s="21">
        <f>((R10*Q10)-O10)-(M10*R10)</f>
        <v>8.44</v>
      </c>
      <c r="U10" s="2"/>
      <c r="V10" s="2"/>
      <c r="W10" s="2"/>
      <c r="X10" s="2"/>
      <c r="Y10" s="2"/>
      <c r="Z10" s="2"/>
      <c r="AA10" s="2"/>
      <c r="AB10" s="2"/>
      <c r="AC10" s="2"/>
    </row>
    <row r="11">
      <c r="A11" s="14" t="s">
        <v>69</v>
      </c>
      <c r="B11" s="14" t="s">
        <v>70</v>
      </c>
      <c r="C11" s="14" t="s">
        <v>71</v>
      </c>
      <c r="D11" s="14" t="s">
        <v>72</v>
      </c>
      <c r="E11" s="14" t="s">
        <v>62</v>
      </c>
      <c r="F11" s="14" t="s">
        <v>63</v>
      </c>
      <c r="G11" s="14" t="s">
        <v>64</v>
      </c>
      <c r="H11" s="14" t="s">
        <v>65</v>
      </c>
      <c r="I11" s="14" t="s">
        <v>66</v>
      </c>
      <c r="J11" s="14" t="s">
        <v>67</v>
      </c>
      <c r="K11" s="14" t="s">
        <v>73</v>
      </c>
      <c r="L11" s="14" t="s">
        <v>74</v>
      </c>
      <c r="M11" s="17">
        <v>0.26</v>
      </c>
      <c r="N11" s="17">
        <v>10.5</v>
      </c>
      <c r="O11" s="17">
        <f t="shared" si="3"/>
        <v>2.1</v>
      </c>
      <c r="P11" s="17">
        <v>2.5</v>
      </c>
      <c r="Q11" s="17">
        <v>1.8</v>
      </c>
      <c r="R11" s="17">
        <v>8.0</v>
      </c>
      <c r="S11" s="17">
        <f>((R11*P11)-O11)-(R11*M11)</f>
        <v>15.82</v>
      </c>
      <c r="T11" s="17">
        <f>((R11*Q11)-O11)-(R11*M11)</f>
        <v>10.22</v>
      </c>
      <c r="U11" s="18"/>
      <c r="V11" s="18"/>
      <c r="W11" s="18"/>
      <c r="X11" s="18"/>
      <c r="Y11" s="18"/>
      <c r="Z11" s="18"/>
      <c r="AA11" s="18"/>
      <c r="AB11" s="18"/>
      <c r="AC11" s="18"/>
    </row>
    <row r="12">
      <c r="A12" s="19" t="s">
        <v>75</v>
      </c>
      <c r="B12" s="19" t="s">
        <v>76</v>
      </c>
      <c r="C12" s="19" t="s">
        <v>77</v>
      </c>
      <c r="D12" s="19" t="s">
        <v>78</v>
      </c>
      <c r="E12" s="19" t="s">
        <v>79</v>
      </c>
      <c r="F12" s="19" t="s">
        <v>80</v>
      </c>
      <c r="G12" s="19" t="s">
        <v>81</v>
      </c>
      <c r="H12" s="19" t="s">
        <v>82</v>
      </c>
      <c r="I12" s="19" t="s">
        <v>83</v>
      </c>
      <c r="J12" s="19" t="s">
        <v>84</v>
      </c>
      <c r="K12" s="19" t="s">
        <v>85</v>
      </c>
      <c r="L12" s="19" t="s">
        <v>86</v>
      </c>
      <c r="M12" s="21">
        <v>1.3</v>
      </c>
      <c r="N12" s="21">
        <v>20.0</v>
      </c>
      <c r="O12" s="21">
        <f t="shared" si="3"/>
        <v>4</v>
      </c>
      <c r="P12" s="21">
        <v>5.0</v>
      </c>
      <c r="Q12" s="21">
        <v>3.0</v>
      </c>
      <c r="R12" s="21">
        <v>14.0</v>
      </c>
      <c r="S12" s="21">
        <f>((P12*R12)-(M12*1.66))-O12</f>
        <v>63.842</v>
      </c>
      <c r="T12" s="21">
        <f>((R12*Q12)-O12)-(M12*4)</f>
        <v>32.8</v>
      </c>
      <c r="U12" s="2"/>
      <c r="V12" s="2"/>
      <c r="W12" s="2"/>
      <c r="X12" s="2"/>
      <c r="Y12" s="2"/>
      <c r="Z12" s="2"/>
      <c r="AA12" s="2"/>
      <c r="AB12" s="2"/>
      <c r="AC12" s="2"/>
    </row>
    <row r="1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c r="A14" s="22" t="s">
        <v>87</v>
      </c>
      <c r="B14" s="23"/>
      <c r="C14" s="23"/>
      <c r="D14" s="23"/>
      <c r="E14" s="23"/>
      <c r="F14" s="23"/>
      <c r="G14" s="23"/>
      <c r="H14" s="23"/>
      <c r="I14" s="23"/>
      <c r="J14" s="23"/>
      <c r="K14" s="24"/>
      <c r="L14" s="23"/>
      <c r="M14" s="25"/>
      <c r="N14" s="26"/>
      <c r="O14" s="26"/>
      <c r="P14" s="26"/>
      <c r="Q14" s="26"/>
      <c r="R14" s="26"/>
      <c r="S14" s="26"/>
      <c r="T14" s="26"/>
      <c r="U14" s="27"/>
      <c r="V14" s="27"/>
      <c r="W14" s="27"/>
      <c r="X14" s="27"/>
      <c r="Y14" s="27"/>
      <c r="Z14" s="27"/>
      <c r="AA14" s="27"/>
      <c r="AB14" s="27"/>
      <c r="AC14" s="27"/>
    </row>
    <row r="15">
      <c r="A15" s="14" t="s">
        <v>88</v>
      </c>
      <c r="B15" s="14" t="s">
        <v>89</v>
      </c>
      <c r="C15" s="14" t="s">
        <v>26</v>
      </c>
      <c r="D15" s="14" t="s">
        <v>90</v>
      </c>
      <c r="E15" s="14" t="s">
        <v>91</v>
      </c>
      <c r="F15" s="14" t="s">
        <v>92</v>
      </c>
      <c r="G15" s="14" t="s">
        <v>93</v>
      </c>
      <c r="H15" s="14" t="s">
        <v>94</v>
      </c>
      <c r="I15" s="14" t="s">
        <v>95</v>
      </c>
      <c r="J15" s="14" t="s">
        <v>96</v>
      </c>
      <c r="K15" s="14" t="s">
        <v>97</v>
      </c>
      <c r="L15" s="14" t="s">
        <v>98</v>
      </c>
      <c r="M15" s="17">
        <v>0.6</v>
      </c>
      <c r="N15" s="17">
        <v>11.0</v>
      </c>
      <c r="O15" s="17">
        <f>N15*0.13</f>
        <v>1.43</v>
      </c>
      <c r="P15" s="17">
        <v>3.0</v>
      </c>
      <c r="Q15" s="17">
        <v>2.42</v>
      </c>
      <c r="R15" s="17">
        <v>6.0</v>
      </c>
      <c r="S15" s="17">
        <f>((R15*P15)-O15)-(M15*8)</f>
        <v>11.77</v>
      </c>
      <c r="T15" s="17">
        <f>((Q15*R15)-O15)-(M15*8)</f>
        <v>8.29</v>
      </c>
      <c r="U15" s="28"/>
      <c r="V15" s="28"/>
      <c r="W15" s="18"/>
      <c r="X15" s="18"/>
      <c r="Y15" s="18"/>
      <c r="Z15" s="18"/>
      <c r="AA15" s="18"/>
      <c r="AB15" s="18"/>
      <c r="AC15" s="18"/>
    </row>
    <row r="16">
      <c r="A16" s="19" t="s">
        <v>99</v>
      </c>
      <c r="B16" s="19" t="s">
        <v>100</v>
      </c>
      <c r="C16" s="19" t="s">
        <v>101</v>
      </c>
      <c r="D16" s="19" t="s">
        <v>102</v>
      </c>
      <c r="E16" s="19" t="s">
        <v>103</v>
      </c>
      <c r="F16" s="19" t="s">
        <v>104</v>
      </c>
      <c r="G16" s="2"/>
      <c r="H16" s="19" t="s">
        <v>105</v>
      </c>
      <c r="I16" s="19" t="s">
        <v>106</v>
      </c>
      <c r="J16" s="19" t="s">
        <v>44</v>
      </c>
      <c r="K16" s="19" t="s">
        <v>107</v>
      </c>
      <c r="L16" s="19" t="s">
        <v>108</v>
      </c>
      <c r="M16" s="19" t="s">
        <v>109</v>
      </c>
      <c r="N16" s="2"/>
      <c r="O16" s="2"/>
      <c r="P16" s="2"/>
      <c r="Q16" s="2"/>
      <c r="R16" s="2"/>
      <c r="S16" s="2"/>
      <c r="T16" s="2"/>
      <c r="U16" s="2"/>
      <c r="V16" s="2"/>
      <c r="W16" s="2"/>
      <c r="X16" s="2"/>
      <c r="Y16" s="2"/>
      <c r="Z16" s="2"/>
      <c r="AA16" s="2"/>
      <c r="AB16" s="2"/>
      <c r="AC16" s="2"/>
    </row>
    <row r="17">
      <c r="A17" s="14" t="s">
        <v>110</v>
      </c>
      <c r="B17" s="14" t="s">
        <v>111</v>
      </c>
      <c r="C17" s="14" t="s">
        <v>112</v>
      </c>
      <c r="D17" s="14" t="s">
        <v>113</v>
      </c>
      <c r="E17" s="14" t="s">
        <v>114</v>
      </c>
      <c r="F17" s="14" t="s">
        <v>115</v>
      </c>
      <c r="G17" s="18"/>
      <c r="H17" s="14" t="s">
        <v>116</v>
      </c>
      <c r="I17" s="14" t="s">
        <v>117</v>
      </c>
      <c r="J17" s="14" t="s">
        <v>96</v>
      </c>
      <c r="K17" s="14" t="s">
        <v>118</v>
      </c>
      <c r="L17" s="14" t="s">
        <v>119</v>
      </c>
      <c r="M17" s="17">
        <v>10.0</v>
      </c>
      <c r="N17" s="17">
        <v>7.0</v>
      </c>
      <c r="O17" s="17">
        <f>N17*0.25</f>
        <v>1.75</v>
      </c>
      <c r="P17" s="17">
        <v>10.0</v>
      </c>
      <c r="Q17" s="17">
        <v>4.63</v>
      </c>
      <c r="R17" s="17">
        <v>8.0</v>
      </c>
      <c r="S17" s="17">
        <f>((P17*R17)-(M17*4))-O17</f>
        <v>38.25</v>
      </c>
      <c r="T17" s="17">
        <v>-4.71</v>
      </c>
      <c r="U17" s="18"/>
      <c r="V17" s="18"/>
      <c r="W17" s="18"/>
      <c r="X17" s="18"/>
      <c r="Y17" s="18"/>
      <c r="Z17" s="18"/>
      <c r="AA17" s="18"/>
      <c r="AB17" s="18"/>
      <c r="AC17" s="18"/>
    </row>
    <row r="18">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sheetData>
  <drawing r:id="rId1"/>
</worksheet>
</file>