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omand\OneDrive - University of Vermont\Desktop\"/>
    </mc:Choice>
  </mc:AlternateContent>
  <bookViews>
    <workbookView xWindow="-120" yWindow="-120" windowWidth="20730" windowHeight="11160" activeTab="1"/>
  </bookViews>
  <sheets>
    <sheet name="WINTER" sheetId="1" r:id="rId1"/>
    <sheet name="SUMMER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U12" i="1"/>
  <c r="U13" i="1"/>
  <c r="P13" i="1"/>
  <c r="K13" i="1"/>
  <c r="C36" i="1"/>
  <c r="P25" i="1"/>
  <c r="M6" i="1"/>
  <c r="O25" i="1"/>
  <c r="J25" i="1"/>
  <c r="N13" i="1"/>
  <c r="H11" i="2"/>
  <c r="I11" i="2" s="1"/>
  <c r="K11" i="2" s="1"/>
  <c r="K13" i="2" s="1"/>
  <c r="K10" i="2"/>
  <c r="I10" i="2"/>
  <c r="H10" i="2"/>
  <c r="F6" i="1"/>
  <c r="D36" i="1"/>
  <c r="H12" i="1"/>
  <c r="P12" i="1"/>
  <c r="U11" i="1"/>
  <c r="S12" i="1"/>
  <c r="N12" i="1"/>
  <c r="R12" i="1"/>
  <c r="P11" i="1"/>
  <c r="K11" i="1"/>
  <c r="F11" i="1"/>
  <c r="F13" i="1" s="1"/>
  <c r="F10" i="1"/>
  <c r="P10" i="1"/>
  <c r="M12" i="1"/>
  <c r="K12" i="1"/>
  <c r="K10" i="1"/>
  <c r="K9" i="1"/>
  <c r="I12" i="1"/>
  <c r="D11" i="1"/>
  <c r="C11" i="1"/>
  <c r="R11" i="1"/>
  <c r="P6" i="1"/>
  <c r="H24" i="2" l="1"/>
  <c r="J24" i="2" s="1"/>
  <c r="H30" i="2"/>
  <c r="J30" i="2" s="1"/>
  <c r="C30" i="2"/>
  <c r="E30" i="2" s="1"/>
  <c r="J29" i="2"/>
  <c r="E29" i="2"/>
  <c r="H28" i="2"/>
  <c r="J28" i="2" s="1"/>
  <c r="C28" i="2"/>
  <c r="E28" i="2" s="1"/>
  <c r="J27" i="2"/>
  <c r="E27" i="2"/>
  <c r="H26" i="2"/>
  <c r="J26" i="2" s="1"/>
  <c r="C26" i="2"/>
  <c r="E26" i="2" s="1"/>
  <c r="J25" i="2"/>
  <c r="E25" i="2"/>
  <c r="C24" i="2"/>
  <c r="E24" i="2" s="1"/>
  <c r="R27" i="1"/>
  <c r="T27" i="1" s="1"/>
  <c r="R29" i="1"/>
  <c r="T29" i="1" s="1"/>
  <c r="R31" i="1"/>
  <c r="T31" i="1" s="1"/>
  <c r="M27" i="1"/>
  <c r="O27" i="1" s="1"/>
  <c r="M29" i="1"/>
  <c r="O29" i="1" s="1"/>
  <c r="M31" i="1"/>
  <c r="O31" i="1" s="1"/>
  <c r="R25" i="1"/>
  <c r="T25" i="1" s="1"/>
  <c r="M25" i="1"/>
  <c r="H27" i="1"/>
  <c r="J27" i="1" s="1"/>
  <c r="H29" i="1"/>
  <c r="J29" i="1" s="1"/>
  <c r="H31" i="1"/>
  <c r="J31" i="1" s="1"/>
  <c r="H25" i="1"/>
  <c r="C27" i="1"/>
  <c r="E27" i="1" s="1"/>
  <c r="C29" i="1"/>
  <c r="E29" i="1" s="1"/>
  <c r="C31" i="1"/>
  <c r="E31" i="1" s="1"/>
  <c r="C25" i="1"/>
  <c r="E25" i="1" s="1"/>
  <c r="H13" i="2"/>
  <c r="H9" i="2" s="1"/>
  <c r="I9" i="2" s="1"/>
  <c r="K9" i="2" s="1"/>
  <c r="C13" i="2"/>
  <c r="R13" i="1"/>
  <c r="R7" i="1" s="1"/>
  <c r="S7" i="1" s="1"/>
  <c r="U7" i="1" s="1"/>
  <c r="M13" i="1"/>
  <c r="M7" i="1" s="1"/>
  <c r="N7" i="1" s="1"/>
  <c r="P7" i="1" s="1"/>
  <c r="H13" i="1"/>
  <c r="C13" i="1"/>
  <c r="C8" i="1" s="1"/>
  <c r="D8" i="1" s="1"/>
  <c r="F8" i="1" s="1"/>
  <c r="L26" i="2" l="1"/>
  <c r="L28" i="2"/>
  <c r="L30" i="2"/>
  <c r="L24" i="2"/>
  <c r="C8" i="2"/>
  <c r="D8" i="2" s="1"/>
  <c r="F8" i="2" s="1"/>
  <c r="C9" i="2"/>
  <c r="D9" i="2" s="1"/>
  <c r="C10" i="2"/>
  <c r="D10" i="2" s="1"/>
  <c r="F10" i="2" s="1"/>
  <c r="H7" i="1"/>
  <c r="I7" i="1" s="1"/>
  <c r="K7" i="1" s="1"/>
  <c r="H11" i="1"/>
  <c r="I11" i="1" s="1"/>
  <c r="K25" i="1"/>
  <c r="C9" i="1"/>
  <c r="D9" i="1" s="1"/>
  <c r="F9" i="1" s="1"/>
  <c r="H9" i="1"/>
  <c r="I9" i="1" s="1"/>
  <c r="R9" i="1"/>
  <c r="S9" i="1" s="1"/>
  <c r="U9" i="1" s="1"/>
  <c r="K27" i="1"/>
  <c r="P27" i="1"/>
  <c r="U27" i="1"/>
  <c r="R6" i="1"/>
  <c r="S6" i="1" s="1"/>
  <c r="U31" i="1"/>
  <c r="U29" i="1"/>
  <c r="K31" i="1"/>
  <c r="U25" i="1"/>
  <c r="K29" i="1"/>
  <c r="P31" i="1"/>
  <c r="P29" i="1"/>
  <c r="M10" i="1"/>
  <c r="N10" i="1" s="1"/>
  <c r="H6" i="2"/>
  <c r="I6" i="2" s="1"/>
  <c r="K6" i="2" s="1"/>
  <c r="R10" i="1"/>
  <c r="S10" i="1" s="1"/>
  <c r="U10" i="1" s="1"/>
  <c r="H8" i="2"/>
  <c r="I8" i="2" s="1"/>
  <c r="K8" i="2" s="1"/>
  <c r="C6" i="2"/>
  <c r="D6" i="2" s="1"/>
  <c r="F6" i="2" s="1"/>
  <c r="F9" i="2"/>
  <c r="H7" i="2"/>
  <c r="C7" i="2"/>
  <c r="F7" i="2" s="1"/>
  <c r="R8" i="1"/>
  <c r="S8" i="1" s="1"/>
  <c r="S11" i="1"/>
  <c r="N6" i="1"/>
  <c r="M9" i="1"/>
  <c r="N9" i="1" s="1"/>
  <c r="P9" i="1" s="1"/>
  <c r="M8" i="1"/>
  <c r="N8" i="1" s="1"/>
  <c r="M11" i="1"/>
  <c r="N11" i="1" s="1"/>
  <c r="H8" i="1"/>
  <c r="I8" i="1" s="1"/>
  <c r="K8" i="1" s="1"/>
  <c r="H6" i="1"/>
  <c r="I6" i="1" s="1"/>
  <c r="K6" i="1" s="1"/>
  <c r="H10" i="1"/>
  <c r="I10" i="1" s="1"/>
  <c r="C10" i="1"/>
  <c r="D10" i="1" s="1"/>
  <c r="C7" i="1"/>
  <c r="D7" i="1" s="1"/>
  <c r="C6" i="1"/>
  <c r="D6" i="1" s="1"/>
  <c r="D13" i="1" l="1"/>
  <c r="F7" i="1"/>
  <c r="P8" i="1"/>
  <c r="S13" i="1"/>
  <c r="U8" i="1"/>
  <c r="K7" i="2"/>
  <c r="E34" i="2" s="1"/>
  <c r="I7" i="2"/>
  <c r="I13" i="2"/>
  <c r="D7" i="2"/>
  <c r="D13" i="2" s="1"/>
  <c r="I13" i="1"/>
  <c r="F36" i="1" l="1"/>
  <c r="E36" i="1"/>
  <c r="F13" i="2"/>
  <c r="D34" i="2" s="1"/>
</calcChain>
</file>

<file path=xl/sharedStrings.xml><?xml version="1.0" encoding="utf-8"?>
<sst xmlns="http://schemas.openxmlformats.org/spreadsheetml/2006/main" count="127" uniqueCount="50">
  <si>
    <t>DMI, kg/day</t>
  </si>
  <si>
    <t>LB DMI</t>
  </si>
  <si>
    <t>LB AF</t>
  </si>
  <si>
    <t>Baleage - 64%DM</t>
  </si>
  <si>
    <t>% diet DM</t>
  </si>
  <si>
    <t>Soybean Meal - 89% DM</t>
  </si>
  <si>
    <t>Corn Meal - 89% DM</t>
  </si>
  <si>
    <t>Grass Hay - 90% DM</t>
  </si>
  <si>
    <t>$/LB</t>
  </si>
  <si>
    <t>$ FED</t>
  </si>
  <si>
    <t>WINTER STUDY</t>
  </si>
  <si>
    <t>SUMMER STUDY</t>
  </si>
  <si>
    <t>Liquid Molasses - 73% DM</t>
  </si>
  <si>
    <t>Organic Mash - 89% DM</t>
  </si>
  <si>
    <t>Corn Soy Mix - 88% DM</t>
  </si>
  <si>
    <t>MILK INCOME</t>
  </si>
  <si>
    <t>Milk yield</t>
  </si>
  <si>
    <t>Milk Fat %</t>
  </si>
  <si>
    <t>Protein %</t>
  </si>
  <si>
    <t>Protein kg/day</t>
  </si>
  <si>
    <t>Lacote %</t>
  </si>
  <si>
    <t>Lactose kg/day</t>
  </si>
  <si>
    <t>KG/day</t>
  </si>
  <si>
    <t>LB/day</t>
  </si>
  <si>
    <t>Milk fat kg/day</t>
  </si>
  <si>
    <t>DIFFERENCE</t>
  </si>
  <si>
    <t>DIFF</t>
  </si>
  <si>
    <t>IOFC</t>
  </si>
  <si>
    <t>Milk price varied from $34.55-$36.50/cwt</t>
  </si>
  <si>
    <t>Average milk price used $35.72</t>
  </si>
  <si>
    <t>Average milk price used $33.207</t>
  </si>
  <si>
    <t>Milk price varied from $32.24-$33.63/cwt</t>
  </si>
  <si>
    <t>per cow/day</t>
  </si>
  <si>
    <t>Pasture - 24% DM</t>
  </si>
  <si>
    <t>Income $$</t>
  </si>
  <si>
    <t>2 oz</t>
  </si>
  <si>
    <t>4 oz</t>
  </si>
  <si>
    <t>6 oz</t>
  </si>
  <si>
    <t>Minerals and Vitamins- 98% DM</t>
  </si>
  <si>
    <t>DMI = dry matter intake</t>
  </si>
  <si>
    <t>AF = as fed</t>
  </si>
  <si>
    <t>Roasted Soybean - 89% DM</t>
  </si>
  <si>
    <t>0 oz</t>
  </si>
  <si>
    <t>DM = dry matter</t>
  </si>
  <si>
    <t>Kelp meal - 92% DM</t>
  </si>
  <si>
    <r>
      <rPr>
        <b/>
        <sz val="11"/>
        <color theme="1"/>
        <rFont val="Calibri"/>
        <family val="2"/>
        <scheme val="minor"/>
      </rPr>
      <t>Prices used</t>
    </r>
    <r>
      <rPr>
        <sz val="11"/>
        <color theme="1"/>
        <rFont val="Calibri"/>
        <family val="2"/>
        <scheme val="minor"/>
      </rPr>
      <t>: Baleage - $180/ton; Grass hay - $250/ton; SBM - $920/ton; Roasted Soybean - $989.40/ton; Corn meal - $639.6/ton; Minerals and vitamins premix - $30/100 lb</t>
    </r>
  </si>
  <si>
    <t>Kelp - $56/50lb bag ($1.12/lb)</t>
  </si>
  <si>
    <t>Kelp Meal - 92% DM</t>
  </si>
  <si>
    <r>
      <rPr>
        <b/>
        <sz val="11"/>
        <color theme="1"/>
        <rFont val="Calibri"/>
        <family val="2"/>
        <scheme val="minor"/>
      </rPr>
      <t>Prices used</t>
    </r>
    <r>
      <rPr>
        <sz val="11"/>
        <color theme="1"/>
        <rFont val="Calibri"/>
        <family val="2"/>
        <scheme val="minor"/>
      </rPr>
      <t>: Baleage - $180/ton; Pasture - $40/ton;Kelp - $56/50 lb bag ($1.12/lb); Organic mash - $786/ton; Molasses - $800/ton; Corn/Soy mix - $879/ton.</t>
    </r>
  </si>
  <si>
    <t>2oz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</si>
</sst>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2" fontId="0" fillId="0" borderId="0" xfId="0" applyNumberFormat="1" applyBorder="1" applyAlignment="1">
      <alignment horizontal="center"/>
    </xf>
    <xf numFmtId="0" fontId="0" fillId="0" borderId="4" xfId="0" applyFill="1" applyBorder="1"/>
    <xf numFmtId="0" fontId="1" fillId="0" borderId="0" xfId="0" applyFont="1"/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" fillId="0" borderId="5" xfId="0" applyFont="1" applyBorder="1"/>
    <xf numFmtId="0" fontId="0" fillId="0" borderId="5" xfId="0" applyBorder="1"/>
    <xf numFmtId="0" fontId="3" fillId="0" borderId="7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4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/>
    <xf numFmtId="0" fontId="1" fillId="0" borderId="16" xfId="0" applyFont="1" applyBorder="1" applyAlignment="1">
      <alignment horizontal="center"/>
    </xf>
    <xf numFmtId="0" fontId="0" fillId="0" borderId="18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topLeftCell="A19" workbookViewId="0">
      <selection activeCell="H13" sqref="H13"/>
    </sheetView>
  </sheetViews>
  <sheetFormatPr defaultRowHeight="15" x14ac:dyDescent="0.25"/>
  <cols>
    <col min="1" max="1" width="30.28515625" customWidth="1"/>
    <col min="2" max="2" width="11.85546875" customWidth="1"/>
    <col min="3" max="3" width="10.28515625" customWidth="1"/>
    <col min="5" max="5" width="11.7109375" customWidth="1"/>
    <col min="6" max="6" width="11.28515625" customWidth="1"/>
    <col min="7" max="7" width="10.7109375" customWidth="1"/>
    <col min="10" max="10" width="11.140625" customWidth="1"/>
    <col min="12" max="12" width="13" customWidth="1"/>
    <col min="15" max="15" width="10.7109375" customWidth="1"/>
    <col min="17" max="17" width="10.7109375" customWidth="1"/>
    <col min="20" max="20" width="10.5703125" customWidth="1"/>
    <col min="22" max="22" width="13.28515625" customWidth="1"/>
  </cols>
  <sheetData>
    <row r="2" spans="1:21" x14ac:dyDescent="0.25">
      <c r="A2" s="11" t="s">
        <v>10</v>
      </c>
    </row>
    <row r="3" spans="1:2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thickBot="1" x14ac:dyDescent="0.3">
      <c r="B4" s="43" t="s">
        <v>42</v>
      </c>
      <c r="C4" s="43"/>
      <c r="D4" s="43"/>
      <c r="E4" s="43"/>
      <c r="F4" s="44"/>
      <c r="G4" s="45" t="s">
        <v>35</v>
      </c>
      <c r="H4" s="43"/>
      <c r="I4" s="43"/>
      <c r="J4" s="43"/>
      <c r="K4" s="44"/>
      <c r="L4" s="45" t="s">
        <v>36</v>
      </c>
      <c r="M4" s="43"/>
      <c r="N4" s="43"/>
      <c r="O4" s="43"/>
      <c r="P4" s="44"/>
      <c r="Q4" s="45" t="s">
        <v>37</v>
      </c>
      <c r="R4" s="43"/>
      <c r="S4" s="43"/>
      <c r="T4" s="43"/>
      <c r="U4" s="44"/>
    </row>
    <row r="5" spans="1:21" ht="15.75" thickBot="1" x14ac:dyDescent="0.3">
      <c r="B5" s="5" t="s">
        <v>4</v>
      </c>
      <c r="C5" s="6" t="s">
        <v>1</v>
      </c>
      <c r="D5" s="6" t="s">
        <v>2</v>
      </c>
      <c r="E5" s="6" t="s">
        <v>8</v>
      </c>
      <c r="F5" s="7" t="s">
        <v>9</v>
      </c>
      <c r="G5" s="35" t="s">
        <v>4</v>
      </c>
      <c r="H5" s="6" t="s">
        <v>1</v>
      </c>
      <c r="I5" s="6" t="s">
        <v>2</v>
      </c>
      <c r="J5" s="6" t="s">
        <v>8</v>
      </c>
      <c r="K5" s="7" t="s">
        <v>9</v>
      </c>
      <c r="L5" s="8" t="s">
        <v>4</v>
      </c>
      <c r="M5" s="6" t="s">
        <v>1</v>
      </c>
      <c r="N5" s="6" t="s">
        <v>2</v>
      </c>
      <c r="O5" s="6" t="s">
        <v>8</v>
      </c>
      <c r="P5" s="7" t="s">
        <v>9</v>
      </c>
      <c r="Q5" s="8" t="s">
        <v>4</v>
      </c>
      <c r="R5" s="6" t="s">
        <v>1</v>
      </c>
      <c r="S5" s="6" t="s">
        <v>2</v>
      </c>
      <c r="T5" s="6" t="s">
        <v>8</v>
      </c>
      <c r="U5" s="7" t="s">
        <v>9</v>
      </c>
    </row>
    <row r="6" spans="1:21" x14ac:dyDescent="0.25">
      <c r="A6" t="s">
        <v>3</v>
      </c>
      <c r="B6" s="9">
        <v>55</v>
      </c>
      <c r="C6" s="9">
        <f t="shared" ref="C6:C11" si="0">($C$13*(B6/100))</f>
        <v>21.22466960352423</v>
      </c>
      <c r="D6" s="9">
        <f>(C6/0.64)</f>
        <v>33.16354625550661</v>
      </c>
      <c r="E6" s="17">
        <v>8.5000000000000006E-2</v>
      </c>
      <c r="F6" s="12">
        <f>D6*E6</f>
        <v>2.8189014317180621</v>
      </c>
      <c r="G6" s="13">
        <v>55</v>
      </c>
      <c r="H6" s="9">
        <f t="shared" ref="H6:H12" si="1">($H$13*(G6/100))</f>
        <v>21.890969162995596</v>
      </c>
      <c r="I6" s="9">
        <f>(H6/0.64)</f>
        <v>34.204639317180614</v>
      </c>
      <c r="J6" s="17">
        <v>8.5000000000000006E-2</v>
      </c>
      <c r="K6" s="12">
        <f>I6*J6</f>
        <v>2.9073943419603525</v>
      </c>
      <c r="L6" s="34">
        <v>55</v>
      </c>
      <c r="M6" s="9">
        <f>($M$13*(L6/100))</f>
        <v>21.878854625550659</v>
      </c>
      <c r="N6" s="9">
        <f>(M6/0.64)</f>
        <v>34.185710352422902</v>
      </c>
      <c r="O6" s="17">
        <v>8.5000000000000006E-2</v>
      </c>
      <c r="P6" s="12">
        <f>N6*O6</f>
        <v>2.905785379955947</v>
      </c>
      <c r="Q6" s="13">
        <v>55</v>
      </c>
      <c r="R6" s="9">
        <f t="shared" ref="R6:R12" si="2">($R$13*(Q6/100))</f>
        <v>21.345814977973571</v>
      </c>
      <c r="S6" s="9">
        <f>(R6/0.64)</f>
        <v>33.352835903083701</v>
      </c>
      <c r="T6" s="17">
        <v>8.5000000000000006E-2</v>
      </c>
      <c r="U6" s="12">
        <f>S6*T6</f>
        <v>2.8349910517621146</v>
      </c>
    </row>
    <row r="7" spans="1:21" x14ac:dyDescent="0.25">
      <c r="A7" t="s">
        <v>7</v>
      </c>
      <c r="B7" s="9">
        <v>8</v>
      </c>
      <c r="C7" s="9">
        <f t="shared" si="0"/>
        <v>3.0872246696035242</v>
      </c>
      <c r="D7" s="9">
        <f>(C7/0.9)</f>
        <v>3.4302496328928047</v>
      </c>
      <c r="E7" s="17">
        <v>0.125</v>
      </c>
      <c r="F7" s="12">
        <f>D7*E7</f>
        <v>0.42878120411160059</v>
      </c>
      <c r="G7" s="13">
        <v>8</v>
      </c>
      <c r="H7" s="9">
        <f t="shared" si="1"/>
        <v>3.1841409691629958</v>
      </c>
      <c r="I7" s="9">
        <f>(H7/0.9)</f>
        <v>3.5379344101811063</v>
      </c>
      <c r="J7" s="17">
        <v>0.125</v>
      </c>
      <c r="K7" s="12">
        <f>I7*J7</f>
        <v>0.44224180127263829</v>
      </c>
      <c r="L7" s="34">
        <v>8</v>
      </c>
      <c r="M7" s="9">
        <f t="shared" ref="M7:M12" si="3">($M$13*(L7/100))</f>
        <v>3.1823788546255503</v>
      </c>
      <c r="N7" s="9">
        <f>(M7/0.9)</f>
        <v>3.5359765051395002</v>
      </c>
      <c r="O7" s="17">
        <v>0.125</v>
      </c>
      <c r="P7" s="12">
        <f>N7*O7</f>
        <v>0.44199706314243753</v>
      </c>
      <c r="Q7" s="13">
        <v>8</v>
      </c>
      <c r="R7" s="9">
        <f t="shared" si="2"/>
        <v>3.1048458149779736</v>
      </c>
      <c r="S7" s="9">
        <f>(R7/0.9)</f>
        <v>3.4498286833088594</v>
      </c>
      <c r="T7" s="17">
        <v>0.125</v>
      </c>
      <c r="U7" s="12">
        <f>S7*T7</f>
        <v>0.43122858541360742</v>
      </c>
    </row>
    <row r="8" spans="1:21" x14ac:dyDescent="0.25">
      <c r="A8" t="s">
        <v>5</v>
      </c>
      <c r="B8" s="9">
        <v>6</v>
      </c>
      <c r="C8" s="9">
        <f t="shared" si="0"/>
        <v>2.3154185022026428</v>
      </c>
      <c r="D8" s="9">
        <f>(C8/0.89)</f>
        <v>2.6015938226995985</v>
      </c>
      <c r="E8" s="17">
        <v>0.46379999999999999</v>
      </c>
      <c r="F8" s="12">
        <f>D8*E8</f>
        <v>1.2066192149680737</v>
      </c>
      <c r="G8" s="13">
        <v>6</v>
      </c>
      <c r="H8" s="9">
        <f t="shared" si="1"/>
        <v>2.3881057268722468</v>
      </c>
      <c r="I8" s="9">
        <f>(H8/0.89)</f>
        <v>2.6832648616542096</v>
      </c>
      <c r="J8" s="17">
        <v>0.46379999999999999</v>
      </c>
      <c r="K8" s="12">
        <f t="shared" ref="K8" si="4">I8*J8</f>
        <v>1.2444982428352225</v>
      </c>
      <c r="L8" s="34">
        <v>6</v>
      </c>
      <c r="M8" s="9">
        <f t="shared" si="3"/>
        <v>2.3867841409691626</v>
      </c>
      <c r="N8" s="9">
        <f>(M8/0.89)</f>
        <v>2.6817799336732162</v>
      </c>
      <c r="O8" s="17">
        <v>0.46379999999999999</v>
      </c>
      <c r="P8" s="12">
        <f t="shared" ref="P8:P9" si="5">N8*O8</f>
        <v>1.2438095332376375</v>
      </c>
      <c r="Q8" s="13">
        <v>6</v>
      </c>
      <c r="R8" s="9">
        <f t="shared" si="2"/>
        <v>2.3286343612334801</v>
      </c>
      <c r="S8" s="9">
        <f>(R8/0.89)</f>
        <v>2.6164431025095283</v>
      </c>
      <c r="T8" s="17">
        <v>0.46379999999999999</v>
      </c>
      <c r="U8" s="12">
        <f t="shared" ref="U8:U10" si="6">S8*T8</f>
        <v>1.2135063109439193</v>
      </c>
    </row>
    <row r="9" spans="1:21" x14ac:dyDescent="0.25">
      <c r="A9" t="s">
        <v>41</v>
      </c>
      <c r="B9" s="9">
        <v>2</v>
      </c>
      <c r="C9" s="9">
        <f t="shared" si="0"/>
        <v>0.77180616740088104</v>
      </c>
      <c r="D9" s="9">
        <f t="shared" ref="D9:D10" si="7">(C9/0.89)</f>
        <v>0.86719794089986635</v>
      </c>
      <c r="E9" s="17">
        <v>0.49469999999999997</v>
      </c>
      <c r="F9" s="12">
        <f t="shared" ref="F9" si="8">D9*E9</f>
        <v>0.42900282136316387</v>
      </c>
      <c r="G9" s="13">
        <v>2</v>
      </c>
      <c r="H9" s="9">
        <f t="shared" si="1"/>
        <v>0.79603524229074896</v>
      </c>
      <c r="I9" s="9">
        <f t="shared" ref="I9:I10" si="9">(H9/0.89)</f>
        <v>0.89442162055140328</v>
      </c>
      <c r="J9" s="17">
        <v>0.49469999999999997</v>
      </c>
      <c r="K9" s="12">
        <f>I9*J9</f>
        <v>0.44247037568677916</v>
      </c>
      <c r="L9" s="34">
        <v>2</v>
      </c>
      <c r="M9" s="9">
        <f t="shared" si="3"/>
        <v>0.79559471365638756</v>
      </c>
      <c r="N9" s="9">
        <f t="shared" ref="N9:N10" si="10">(M9/0.89)</f>
        <v>0.89392664455773885</v>
      </c>
      <c r="O9" s="17">
        <v>0.49469999999999997</v>
      </c>
      <c r="P9" s="12">
        <f t="shared" si="5"/>
        <v>0.44222551106271341</v>
      </c>
      <c r="Q9" s="13">
        <v>2</v>
      </c>
      <c r="R9" s="9">
        <f t="shared" si="2"/>
        <v>0.77621145374449341</v>
      </c>
      <c r="S9" s="9">
        <f t="shared" ref="S9:S10" si="11">(R9/0.89)</f>
        <v>0.87214770083650939</v>
      </c>
      <c r="T9" s="17">
        <v>0.49469999999999997</v>
      </c>
      <c r="U9" s="12">
        <f t="shared" si="6"/>
        <v>0.43145146760382119</v>
      </c>
    </row>
    <row r="10" spans="1:21" x14ac:dyDescent="0.25">
      <c r="A10" t="s">
        <v>6</v>
      </c>
      <c r="B10" s="9">
        <v>27</v>
      </c>
      <c r="C10" s="9">
        <f t="shared" si="0"/>
        <v>10.419383259911895</v>
      </c>
      <c r="D10" s="9">
        <f t="shared" si="7"/>
        <v>11.707172202148197</v>
      </c>
      <c r="E10" s="17">
        <v>0.31979999999999997</v>
      </c>
      <c r="F10" s="12">
        <f>D10*E10</f>
        <v>3.7439536702469929</v>
      </c>
      <c r="G10" s="13">
        <v>27</v>
      </c>
      <c r="H10" s="9">
        <f t="shared" si="1"/>
        <v>10.746475770925111</v>
      </c>
      <c r="I10" s="9">
        <f t="shared" si="9"/>
        <v>12.074691877443945</v>
      </c>
      <c r="J10" s="17">
        <v>0.31979999999999997</v>
      </c>
      <c r="K10" s="12">
        <f>I10*J10</f>
        <v>3.8614864624065732</v>
      </c>
      <c r="L10" s="34">
        <v>27</v>
      </c>
      <c r="M10" s="9">
        <f t="shared" si="3"/>
        <v>10.740528634361233</v>
      </c>
      <c r="N10" s="9">
        <f t="shared" si="10"/>
        <v>12.068009701529474</v>
      </c>
      <c r="O10" s="17">
        <v>0.31979999999999997</v>
      </c>
      <c r="P10" s="12">
        <f>N10*O10</f>
        <v>3.8593495025491258</v>
      </c>
      <c r="Q10" s="13">
        <v>27</v>
      </c>
      <c r="R10" s="9">
        <f t="shared" si="2"/>
        <v>10.478854625550662</v>
      </c>
      <c r="S10" s="9">
        <f t="shared" si="11"/>
        <v>11.773993961292879</v>
      </c>
      <c r="T10" s="17">
        <v>0.31979999999999997</v>
      </c>
      <c r="U10" s="12">
        <f t="shared" si="6"/>
        <v>3.7653232688214624</v>
      </c>
    </row>
    <row r="11" spans="1:21" x14ac:dyDescent="0.25">
      <c r="A11" t="s">
        <v>38</v>
      </c>
      <c r="B11" s="9">
        <v>2</v>
      </c>
      <c r="C11" s="9">
        <f t="shared" si="0"/>
        <v>0.77180616740088104</v>
      </c>
      <c r="D11" s="9">
        <f>(C11/0.98)</f>
        <v>0.78755731367436843</v>
      </c>
      <c r="E11" s="9">
        <v>0.3</v>
      </c>
      <c r="F11" s="12">
        <f>D11*E11</f>
        <v>0.23626719410231051</v>
      </c>
      <c r="G11" s="13">
        <v>2</v>
      </c>
      <c r="H11" s="9">
        <f t="shared" si="1"/>
        <v>0.79603524229074896</v>
      </c>
      <c r="I11" s="9">
        <f>(H11/0.98)</f>
        <v>0.81228085948035611</v>
      </c>
      <c r="J11" s="9">
        <v>0.3</v>
      </c>
      <c r="K11" s="12">
        <f>I11*J11</f>
        <v>0.24368425784410683</v>
      </c>
      <c r="L11" s="34">
        <v>2</v>
      </c>
      <c r="M11" s="9">
        <f t="shared" si="3"/>
        <v>0.79559471365638756</v>
      </c>
      <c r="N11" s="9">
        <f>(M11/0.98)</f>
        <v>0.8118313404657016</v>
      </c>
      <c r="O11" s="9">
        <v>0.3</v>
      </c>
      <c r="P11" s="12">
        <f>N11*O11</f>
        <v>0.24354940213971046</v>
      </c>
      <c r="Q11" s="13">
        <v>2</v>
      </c>
      <c r="R11" s="9">
        <f t="shared" si="2"/>
        <v>0.77621145374449341</v>
      </c>
      <c r="S11" s="9">
        <f>(R11/0.98)</f>
        <v>0.79205250382091164</v>
      </c>
      <c r="T11" s="9">
        <v>0.3</v>
      </c>
      <c r="U11" s="12">
        <f>S11*T11</f>
        <v>0.23761575114627348</v>
      </c>
    </row>
    <row r="12" spans="1:21" x14ac:dyDescent="0.25">
      <c r="A12" t="s">
        <v>44</v>
      </c>
      <c r="B12" s="33"/>
      <c r="C12" s="9"/>
      <c r="D12" s="9"/>
      <c r="E12" s="9"/>
      <c r="F12" s="12"/>
      <c r="G12" s="13">
        <v>0.32</v>
      </c>
      <c r="H12" s="9">
        <f t="shared" si="1"/>
        <v>0.12736563876651982</v>
      </c>
      <c r="I12" s="9">
        <f>(H12/0.92)</f>
        <v>0.13844091170273892</v>
      </c>
      <c r="J12" s="9">
        <v>1.1200000000000001</v>
      </c>
      <c r="K12" s="12">
        <f>I12*J12</f>
        <v>0.15505382110706761</v>
      </c>
      <c r="L12" s="13">
        <v>0.63</v>
      </c>
      <c r="M12" s="9">
        <f t="shared" si="3"/>
        <v>0.25061233480176209</v>
      </c>
      <c r="N12" s="9">
        <f>(M12/0.92)</f>
        <v>0.27240471174104575</v>
      </c>
      <c r="O12" s="9">
        <v>1.1200000000000001</v>
      </c>
      <c r="P12" s="12">
        <f>N12*O12</f>
        <v>0.30509327714997125</v>
      </c>
      <c r="Q12" s="13">
        <v>1</v>
      </c>
      <c r="R12" s="9">
        <f t="shared" si="2"/>
        <v>0.3881057268722467</v>
      </c>
      <c r="S12" s="9">
        <f>(R12/0.92)</f>
        <v>0.42185405094809425</v>
      </c>
      <c r="T12" s="9">
        <v>1.1200000000000001</v>
      </c>
      <c r="U12" s="12">
        <f>S12*T12</f>
        <v>0.4724765370618656</v>
      </c>
    </row>
    <row r="13" spans="1:21" x14ac:dyDescent="0.25">
      <c r="A13" t="s">
        <v>0</v>
      </c>
      <c r="B13" s="2">
        <v>17.52</v>
      </c>
      <c r="C13" s="9">
        <f>(B13/0.454)</f>
        <v>38.590308370044049</v>
      </c>
      <c r="D13" s="9">
        <f>SUM(D6:D12)</f>
        <v>52.557317167821438</v>
      </c>
      <c r="E13" s="9"/>
      <c r="F13" s="18">
        <f>SUM(F6:F12)</f>
        <v>8.8635255365102044</v>
      </c>
      <c r="G13" s="13">
        <v>18.07</v>
      </c>
      <c r="H13" s="9">
        <f>(G13/0.454)</f>
        <v>39.801762114537446</v>
      </c>
      <c r="I13" s="9">
        <f>SUM(I6:I12)</f>
        <v>54.345673858194374</v>
      </c>
      <c r="J13" s="9"/>
      <c r="K13" s="18">
        <f>SUM(K6:K12)</f>
        <v>9.2968293031127391</v>
      </c>
      <c r="L13" s="13">
        <v>18.059999999999999</v>
      </c>
      <c r="M13" s="9">
        <f>(L13/0.454)</f>
        <v>39.779735682819378</v>
      </c>
      <c r="N13" s="9">
        <f>SUM(N6:N12)</f>
        <v>54.449639189529584</v>
      </c>
      <c r="O13" s="9"/>
      <c r="P13" s="18">
        <f>SUM(P6:P12)</f>
        <v>9.4418096692375428</v>
      </c>
      <c r="Q13" s="13">
        <v>17.62</v>
      </c>
      <c r="R13" s="9">
        <f>(Q13/0.454)</f>
        <v>38.810572687224671</v>
      </c>
      <c r="S13" s="9">
        <f>SUM(S6:S12)</f>
        <v>53.279155905800479</v>
      </c>
      <c r="T13" s="9"/>
      <c r="U13" s="18">
        <f>SUM(U6:U12)</f>
        <v>9.3865929727530659</v>
      </c>
    </row>
    <row r="14" spans="1:21" x14ac:dyDescent="0.25">
      <c r="B14" s="2"/>
      <c r="C14" s="9"/>
      <c r="D14" s="9"/>
      <c r="E14" s="9"/>
      <c r="F14" s="32"/>
      <c r="G14" s="9"/>
      <c r="H14" s="9"/>
      <c r="I14" s="9"/>
      <c r="J14" s="9"/>
      <c r="K14" s="32"/>
      <c r="L14" s="9"/>
      <c r="M14" s="9"/>
      <c r="N14" s="9"/>
      <c r="O14" s="9"/>
      <c r="P14" s="32"/>
      <c r="Q14" s="9"/>
      <c r="R14" s="9"/>
      <c r="S14" s="9"/>
      <c r="T14" s="9"/>
      <c r="U14" s="32"/>
    </row>
    <row r="15" spans="1:21" x14ac:dyDescent="0.25">
      <c r="A15" t="s">
        <v>43</v>
      </c>
    </row>
    <row r="16" spans="1:21" x14ac:dyDescent="0.25">
      <c r="A16" t="s">
        <v>39</v>
      </c>
    </row>
    <row r="17" spans="1:22" x14ac:dyDescent="0.25">
      <c r="A17" t="s">
        <v>40</v>
      </c>
    </row>
    <row r="19" spans="1:22" x14ac:dyDescent="0.25">
      <c r="A19" t="s">
        <v>45</v>
      </c>
    </row>
    <row r="20" spans="1:22" x14ac:dyDescent="0.25">
      <c r="B20" s="36" t="s">
        <v>46</v>
      </c>
      <c r="C20" s="36"/>
      <c r="D20" s="36"/>
    </row>
    <row r="22" spans="1:22" x14ac:dyDescent="0.25">
      <c r="A22" s="11" t="s">
        <v>15</v>
      </c>
    </row>
    <row r="23" spans="1:22" x14ac:dyDescent="0.25">
      <c r="B23" s="46" t="s">
        <v>42</v>
      </c>
      <c r="C23" s="46"/>
      <c r="D23" s="46"/>
      <c r="E23" s="46"/>
      <c r="F23" s="47"/>
      <c r="G23" s="48" t="s">
        <v>35</v>
      </c>
      <c r="H23" s="46"/>
      <c r="I23" s="46"/>
      <c r="J23" s="46"/>
      <c r="K23" s="47"/>
      <c r="L23" s="48" t="s">
        <v>36</v>
      </c>
      <c r="M23" s="46"/>
      <c r="N23" s="46"/>
      <c r="O23" s="46"/>
      <c r="P23" s="47"/>
      <c r="Q23" s="48" t="s">
        <v>37</v>
      </c>
      <c r="R23" s="46"/>
      <c r="S23" s="46"/>
      <c r="T23" s="46"/>
      <c r="U23" s="47"/>
    </row>
    <row r="24" spans="1:22" ht="15.75" thickBot="1" x14ac:dyDescent="0.3">
      <c r="B24" s="39" t="s">
        <v>22</v>
      </c>
      <c r="C24" s="39" t="s">
        <v>23</v>
      </c>
      <c r="D24" s="39" t="s">
        <v>8</v>
      </c>
      <c r="E24" s="39" t="s">
        <v>34</v>
      </c>
      <c r="F24" s="38" t="s">
        <v>26</v>
      </c>
      <c r="G24" s="39" t="s">
        <v>22</v>
      </c>
      <c r="H24" s="39" t="s">
        <v>23</v>
      </c>
      <c r="I24" s="39" t="s">
        <v>8</v>
      </c>
      <c r="J24" s="39" t="s">
        <v>34</v>
      </c>
      <c r="K24" s="38" t="s">
        <v>26</v>
      </c>
      <c r="L24" s="39" t="s">
        <v>22</v>
      </c>
      <c r="M24" s="39" t="s">
        <v>23</v>
      </c>
      <c r="N24" s="39" t="s">
        <v>8</v>
      </c>
      <c r="O24" s="39" t="s">
        <v>34</v>
      </c>
      <c r="P24" s="38" t="s">
        <v>26</v>
      </c>
      <c r="Q24" s="39" t="s">
        <v>22</v>
      </c>
      <c r="R24" s="39" t="s">
        <v>23</v>
      </c>
      <c r="S24" s="39" t="s">
        <v>8</v>
      </c>
      <c r="T24" s="39" t="s">
        <v>34</v>
      </c>
      <c r="U24" s="38" t="s">
        <v>26</v>
      </c>
      <c r="V24" s="4"/>
    </row>
    <row r="25" spans="1:22" x14ac:dyDescent="0.25">
      <c r="A25" t="s">
        <v>16</v>
      </c>
      <c r="B25" s="15">
        <v>16.27</v>
      </c>
      <c r="C25" s="15">
        <f>(B25/0.454)</f>
        <v>35.837004405286343</v>
      </c>
      <c r="D25" s="15">
        <v>0.35720000000000002</v>
      </c>
      <c r="E25" s="37">
        <f>(C25*D25)</f>
        <v>12.800977973568283</v>
      </c>
      <c r="F25" s="16"/>
      <c r="G25" s="15">
        <v>16.23</v>
      </c>
      <c r="H25" s="15">
        <f>(G25/0.454)</f>
        <v>35.748898678414093</v>
      </c>
      <c r="I25" s="15">
        <v>0.35720000000000002</v>
      </c>
      <c r="J25" s="37">
        <f>(H25*I25)</f>
        <v>12.769506607929515</v>
      </c>
      <c r="K25" s="16">
        <f>(J25-E25)</f>
        <v>-3.1471365638768845E-2</v>
      </c>
      <c r="L25" s="15">
        <v>16.43</v>
      </c>
      <c r="M25" s="15">
        <f>(L25/0.454)</f>
        <v>36.189427312775329</v>
      </c>
      <c r="N25" s="15">
        <v>0.35720000000000002</v>
      </c>
      <c r="O25" s="37">
        <f>(M25*N25)</f>
        <v>12.926863436123348</v>
      </c>
      <c r="P25" s="16">
        <f>(O25-J25)</f>
        <v>0.15735682819383356</v>
      </c>
      <c r="Q25" s="15">
        <v>15.77</v>
      </c>
      <c r="R25" s="15">
        <f>(Q25/0.454)</f>
        <v>34.735682819383257</v>
      </c>
      <c r="S25" s="15">
        <v>0.35720000000000002</v>
      </c>
      <c r="T25" s="37">
        <f>(R25*S25)</f>
        <v>12.407585903083699</v>
      </c>
      <c r="U25" s="16">
        <f>(T25-O25)</f>
        <v>-0.51927753303964863</v>
      </c>
    </row>
    <row r="26" spans="1:22" x14ac:dyDescent="0.25">
      <c r="A26" t="s">
        <v>17</v>
      </c>
      <c r="B26" s="15">
        <v>5.08</v>
      </c>
      <c r="C26" s="15">
        <v>0</v>
      </c>
      <c r="D26" s="15"/>
      <c r="E26" s="15"/>
      <c r="F26" s="16"/>
      <c r="G26" s="15">
        <v>5.0999999999999996</v>
      </c>
      <c r="H26" s="15">
        <v>0</v>
      </c>
      <c r="I26" s="15"/>
      <c r="J26" s="15"/>
      <c r="K26" s="16"/>
      <c r="L26" s="15">
        <v>5.24</v>
      </c>
      <c r="M26" s="15">
        <v>0</v>
      </c>
      <c r="N26" s="15"/>
      <c r="O26" s="15"/>
      <c r="P26" s="16"/>
      <c r="Q26" s="15">
        <v>5.09</v>
      </c>
      <c r="R26" s="15">
        <v>0</v>
      </c>
      <c r="S26" s="15"/>
      <c r="T26" s="15"/>
      <c r="U26" s="16"/>
    </row>
    <row r="27" spans="1:22" x14ac:dyDescent="0.25">
      <c r="A27" t="s">
        <v>24</v>
      </c>
      <c r="B27" s="15">
        <v>0.84</v>
      </c>
      <c r="C27" s="15">
        <f t="shared" ref="C27:C31" si="12">(B27/0.454)</f>
        <v>1.8502202643171806</v>
      </c>
      <c r="D27" s="15">
        <v>2.0943000000000001</v>
      </c>
      <c r="E27" s="15">
        <f t="shared" ref="E27:E29" si="13">(C27*D27)</f>
        <v>3.8749162995594713</v>
      </c>
      <c r="F27" s="16"/>
      <c r="G27" s="15">
        <v>0.85</v>
      </c>
      <c r="H27" s="15">
        <f t="shared" ref="H27:H31" si="14">(G27/0.454)</f>
        <v>1.8722466960352422</v>
      </c>
      <c r="I27" s="15">
        <v>2.0943000000000001</v>
      </c>
      <c r="J27" s="15">
        <f t="shared" ref="J27:J31" si="15">(H27*I27)</f>
        <v>3.9210462555066079</v>
      </c>
      <c r="K27" s="16">
        <f t="shared" ref="K27:K31" si="16">(J27-E27)</f>
        <v>4.6129955947136647E-2</v>
      </c>
      <c r="L27" s="15">
        <v>0.88</v>
      </c>
      <c r="M27" s="15">
        <f t="shared" ref="M27:M31" si="17">(L27/0.454)</f>
        <v>1.9383259911894273</v>
      </c>
      <c r="N27" s="15">
        <v>2.0943000000000001</v>
      </c>
      <c r="O27" s="15">
        <f t="shared" ref="O27:O31" si="18">(M27*N27)</f>
        <v>4.0594361233480178</v>
      </c>
      <c r="P27" s="16">
        <f t="shared" ref="P27:P31" si="19">(O27-J27)</f>
        <v>0.13838986784140994</v>
      </c>
      <c r="Q27" s="15">
        <v>0.86</v>
      </c>
      <c r="R27" s="15">
        <f t="shared" ref="R27:R31" si="20">(Q27/0.454)</f>
        <v>1.8942731277533038</v>
      </c>
      <c r="S27" s="15">
        <v>2.0943000000000001</v>
      </c>
      <c r="T27" s="15">
        <f t="shared" ref="T27:T31" si="21">(R27*S27)</f>
        <v>3.9671762114537441</v>
      </c>
      <c r="U27" s="16">
        <f t="shared" ref="U27:U31" si="22">(T27-O27)</f>
        <v>-9.2259911894273738E-2</v>
      </c>
    </row>
    <row r="28" spans="1:22" x14ac:dyDescent="0.25">
      <c r="A28" t="s">
        <v>18</v>
      </c>
      <c r="B28" s="15">
        <v>3.68</v>
      </c>
      <c r="C28" s="15">
        <v>0</v>
      </c>
      <c r="D28" s="15"/>
      <c r="E28" s="15"/>
      <c r="F28" s="16"/>
      <c r="G28" s="15">
        <v>3.7</v>
      </c>
      <c r="H28" s="15">
        <v>0</v>
      </c>
      <c r="I28" s="15"/>
      <c r="J28" s="15"/>
      <c r="K28" s="16"/>
      <c r="L28" s="15">
        <v>3.64</v>
      </c>
      <c r="M28" s="15">
        <v>0</v>
      </c>
      <c r="N28" s="15"/>
      <c r="O28" s="15"/>
      <c r="P28" s="16"/>
      <c r="Q28" s="15">
        <v>3.63</v>
      </c>
      <c r="R28" s="15">
        <v>0</v>
      </c>
      <c r="S28" s="15"/>
      <c r="T28" s="15"/>
      <c r="U28" s="16"/>
    </row>
    <row r="29" spans="1:22" x14ac:dyDescent="0.25">
      <c r="A29" t="s">
        <v>19</v>
      </c>
      <c r="B29" s="15">
        <v>0.61</v>
      </c>
      <c r="C29" s="15">
        <f t="shared" si="12"/>
        <v>1.3436123348017621</v>
      </c>
      <c r="D29" s="15">
        <v>2.0943000000000001</v>
      </c>
      <c r="E29" s="15">
        <f t="shared" si="13"/>
        <v>2.8139273127753306</v>
      </c>
      <c r="F29" s="16"/>
      <c r="G29" s="15">
        <v>0.62</v>
      </c>
      <c r="H29" s="15">
        <f t="shared" si="14"/>
        <v>1.3656387665198237</v>
      </c>
      <c r="I29" s="15">
        <v>2.0943000000000001</v>
      </c>
      <c r="J29" s="15">
        <f t="shared" si="15"/>
        <v>2.8600572687224668</v>
      </c>
      <c r="K29" s="16">
        <f t="shared" si="16"/>
        <v>4.6129955947136203E-2</v>
      </c>
      <c r="L29" s="15">
        <v>0.61</v>
      </c>
      <c r="M29" s="15">
        <f t="shared" si="17"/>
        <v>1.3436123348017621</v>
      </c>
      <c r="N29" s="15">
        <v>2.0943000000000001</v>
      </c>
      <c r="O29" s="15">
        <f t="shared" si="18"/>
        <v>2.8139273127753306</v>
      </c>
      <c r="P29" s="16">
        <f t="shared" si="19"/>
        <v>-4.6129955947136203E-2</v>
      </c>
      <c r="Q29" s="15">
        <v>0.62</v>
      </c>
      <c r="R29" s="15">
        <f t="shared" si="20"/>
        <v>1.3656387665198237</v>
      </c>
      <c r="S29" s="15">
        <v>2.0943000000000001</v>
      </c>
      <c r="T29" s="15">
        <f t="shared" si="21"/>
        <v>2.8600572687224668</v>
      </c>
      <c r="U29" s="16">
        <f t="shared" si="22"/>
        <v>4.6129955947136203E-2</v>
      </c>
    </row>
    <row r="30" spans="1:22" x14ac:dyDescent="0.25">
      <c r="A30" t="s">
        <v>20</v>
      </c>
      <c r="B30" s="15">
        <v>4.6900000000000004</v>
      </c>
      <c r="C30" s="15">
        <v>0</v>
      </c>
      <c r="D30" s="15"/>
      <c r="E30" s="15"/>
      <c r="F30" s="16"/>
      <c r="G30" s="15">
        <v>4.71</v>
      </c>
      <c r="H30" s="15">
        <v>0</v>
      </c>
      <c r="I30" s="15"/>
      <c r="J30" s="15"/>
      <c r="K30" s="16"/>
      <c r="L30" s="15">
        <v>4.68</v>
      </c>
      <c r="M30" s="15">
        <v>0</v>
      </c>
      <c r="N30" s="15"/>
      <c r="O30" s="15"/>
      <c r="P30" s="16"/>
      <c r="Q30" s="15">
        <v>4.7</v>
      </c>
      <c r="R30" s="15">
        <v>0</v>
      </c>
      <c r="S30" s="15"/>
      <c r="T30" s="15"/>
      <c r="U30" s="16"/>
    </row>
    <row r="31" spans="1:22" x14ac:dyDescent="0.25">
      <c r="A31" t="s">
        <v>21</v>
      </c>
      <c r="B31" s="15">
        <v>0.78</v>
      </c>
      <c r="C31" s="15">
        <f t="shared" si="12"/>
        <v>1.7180616740088106</v>
      </c>
      <c r="D31" s="15">
        <v>2.0943000000000001</v>
      </c>
      <c r="E31" s="15">
        <f>(C31*D31)</f>
        <v>3.5981365638766523</v>
      </c>
      <c r="F31" s="16"/>
      <c r="G31" s="15">
        <v>0.79</v>
      </c>
      <c r="H31" s="15">
        <f t="shared" si="14"/>
        <v>1.7400881057268722</v>
      </c>
      <c r="I31" s="15">
        <v>2.0943000000000001</v>
      </c>
      <c r="J31" s="15">
        <f t="shared" si="15"/>
        <v>3.6442665198237885</v>
      </c>
      <c r="K31" s="16">
        <f t="shared" si="16"/>
        <v>4.6129955947136203E-2</v>
      </c>
      <c r="L31" s="15">
        <v>0.79</v>
      </c>
      <c r="M31" s="15">
        <f t="shared" si="17"/>
        <v>1.7400881057268722</v>
      </c>
      <c r="N31" s="15">
        <v>2.0943000000000001</v>
      </c>
      <c r="O31" s="15">
        <f t="shared" si="18"/>
        <v>3.6442665198237885</v>
      </c>
      <c r="P31" s="16">
        <f t="shared" si="19"/>
        <v>0</v>
      </c>
      <c r="Q31" s="15">
        <v>0.8</v>
      </c>
      <c r="R31" s="15">
        <f t="shared" si="20"/>
        <v>1.7621145374449341</v>
      </c>
      <c r="S31" s="15">
        <v>2.0943000000000001</v>
      </c>
      <c r="T31" s="15">
        <f t="shared" si="21"/>
        <v>3.6903964757709256</v>
      </c>
      <c r="U31" s="16">
        <f t="shared" si="22"/>
        <v>4.6129955947137091E-2</v>
      </c>
    </row>
    <row r="34" spans="1:6" x14ac:dyDescent="0.25">
      <c r="B34" s="19"/>
      <c r="C34" s="20"/>
      <c r="D34" s="20"/>
      <c r="E34" s="20"/>
      <c r="F34" s="21"/>
    </row>
    <row r="35" spans="1:6" ht="15.75" thickBot="1" x14ac:dyDescent="0.3">
      <c r="B35" s="27"/>
      <c r="C35" s="22" t="s">
        <v>42</v>
      </c>
      <c r="D35" s="22" t="s">
        <v>35</v>
      </c>
      <c r="E35" s="30" t="s">
        <v>36</v>
      </c>
      <c r="F35" s="22" t="s">
        <v>37</v>
      </c>
    </row>
    <row r="36" spans="1:6" x14ac:dyDescent="0.25">
      <c r="B36" s="28" t="s">
        <v>27</v>
      </c>
      <c r="C36" s="23">
        <f>(E25-F13)</f>
        <v>3.937452437058079</v>
      </c>
      <c r="D36" s="23">
        <f>(J25-K13)</f>
        <v>3.4726773048167754</v>
      </c>
      <c r="E36" s="31">
        <f>(O25-P13)</f>
        <v>3.4850537668858053</v>
      </c>
      <c r="F36" s="23">
        <f>(T25-U13)</f>
        <v>3.0209929303306335</v>
      </c>
    </row>
    <row r="37" spans="1:6" x14ac:dyDescent="0.25">
      <c r="B37" s="28" t="s">
        <v>32</v>
      </c>
      <c r="C37" s="3"/>
      <c r="D37" s="3"/>
      <c r="E37" s="29"/>
      <c r="F37" s="3"/>
    </row>
    <row r="38" spans="1:6" x14ac:dyDescent="0.25">
      <c r="B38" s="24"/>
      <c r="C38" s="25"/>
      <c r="D38" s="25"/>
      <c r="E38" s="25"/>
      <c r="F38" s="26"/>
    </row>
    <row r="39" spans="1:6" x14ac:dyDescent="0.25">
      <c r="A39" t="s">
        <v>28</v>
      </c>
    </row>
    <row r="40" spans="1:6" x14ac:dyDescent="0.25">
      <c r="A40" t="s">
        <v>29</v>
      </c>
    </row>
  </sheetData>
  <mergeCells count="8">
    <mergeCell ref="B4:F4"/>
    <mergeCell ref="G4:K4"/>
    <mergeCell ref="Q4:U4"/>
    <mergeCell ref="L4:P4"/>
    <mergeCell ref="B23:F23"/>
    <mergeCell ref="G23:K23"/>
    <mergeCell ref="L23:P23"/>
    <mergeCell ref="Q23:U2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workbookViewId="0">
      <selection activeCell="K8" sqref="K8"/>
    </sheetView>
  </sheetViews>
  <sheetFormatPr defaultRowHeight="15" x14ac:dyDescent="0.25"/>
  <cols>
    <col min="1" max="1" width="31.28515625" customWidth="1"/>
    <col min="2" max="3" width="11" customWidth="1"/>
    <col min="7" max="7" width="10.42578125" customWidth="1"/>
    <col min="11" max="11" width="12.7109375" customWidth="1"/>
    <col min="12" max="12" width="11.7109375" customWidth="1"/>
  </cols>
  <sheetData>
    <row r="2" spans="1:11" x14ac:dyDescent="0.25">
      <c r="A2" t="s">
        <v>11</v>
      </c>
    </row>
    <row r="4" spans="1:11" x14ac:dyDescent="0.25">
      <c r="B4" s="46" t="s">
        <v>42</v>
      </c>
      <c r="C4" s="46"/>
      <c r="D4" s="46"/>
      <c r="E4" s="46"/>
      <c r="F4" s="46"/>
      <c r="G4" s="46" t="s">
        <v>35</v>
      </c>
      <c r="H4" s="46"/>
      <c r="I4" s="46"/>
      <c r="J4" s="46"/>
      <c r="K4" s="46"/>
    </row>
    <row r="5" spans="1:11" ht="15.75" thickBot="1" x14ac:dyDescent="0.3">
      <c r="B5" s="40" t="s">
        <v>4</v>
      </c>
      <c r="C5" s="39" t="s">
        <v>1</v>
      </c>
      <c r="D5" s="39" t="s">
        <v>2</v>
      </c>
      <c r="E5" s="39" t="s">
        <v>8</v>
      </c>
      <c r="F5" s="41" t="s">
        <v>9</v>
      </c>
      <c r="G5" s="42" t="s">
        <v>4</v>
      </c>
      <c r="H5" s="39" t="s">
        <v>1</v>
      </c>
      <c r="I5" s="39" t="s">
        <v>2</v>
      </c>
      <c r="J5" s="39" t="s">
        <v>8</v>
      </c>
      <c r="K5" s="41" t="s">
        <v>9</v>
      </c>
    </row>
    <row r="6" spans="1:11" x14ac:dyDescent="0.25">
      <c r="A6" t="s">
        <v>3</v>
      </c>
      <c r="B6" s="9">
        <v>25</v>
      </c>
      <c r="C6" s="9">
        <f>($C$13*(B6/100))</f>
        <v>9.1244493392070485</v>
      </c>
      <c r="D6" s="9">
        <f>(C6/0.64)</f>
        <v>14.256952092511012</v>
      </c>
      <c r="E6" s="9">
        <v>8.5000000000000006E-2</v>
      </c>
      <c r="F6" s="12">
        <f>D6*E6</f>
        <v>1.2118409278634361</v>
      </c>
      <c r="G6" s="13">
        <v>25</v>
      </c>
      <c r="H6" s="9">
        <f t="shared" ref="H6:H11" si="0">($H$13*(G6/100))</f>
        <v>9.7301762114537453</v>
      </c>
      <c r="I6" s="9">
        <f>(H6/0.64)</f>
        <v>15.203400330396477</v>
      </c>
      <c r="J6" s="9">
        <v>8.5000000000000006E-2</v>
      </c>
      <c r="K6" s="12">
        <f>I6*J6</f>
        <v>1.2922890280837005</v>
      </c>
    </row>
    <row r="7" spans="1:11" x14ac:dyDescent="0.25">
      <c r="A7" t="s">
        <v>33</v>
      </c>
      <c r="B7" s="9">
        <v>40</v>
      </c>
      <c r="C7" s="9">
        <f>($C$13*(B7/100))</f>
        <v>14.599118942731279</v>
      </c>
      <c r="D7" s="9">
        <f>(C7/0.24)</f>
        <v>60.829662261380328</v>
      </c>
      <c r="E7" s="9">
        <v>0.2</v>
      </c>
      <c r="F7" s="12">
        <f>C7*E7</f>
        <v>2.9198237885462559</v>
      </c>
      <c r="G7" s="13">
        <v>40</v>
      </c>
      <c r="H7" s="9">
        <f t="shared" si="0"/>
        <v>15.568281938325994</v>
      </c>
      <c r="I7" s="9">
        <f>(H7/0.24)</f>
        <v>64.867841409691636</v>
      </c>
      <c r="J7" s="9">
        <v>0.2</v>
      </c>
      <c r="K7" s="12">
        <f>H7*J7</f>
        <v>3.1136563876651988</v>
      </c>
    </row>
    <row r="8" spans="1:11" x14ac:dyDescent="0.25">
      <c r="A8" t="s">
        <v>13</v>
      </c>
      <c r="B8" s="9">
        <v>23</v>
      </c>
      <c r="C8" s="9">
        <f>($C$13*(B8/100))</f>
        <v>8.3944933920704852</v>
      </c>
      <c r="D8" s="9">
        <f>(C8/0.89)</f>
        <v>9.4320150472702071</v>
      </c>
      <c r="E8" s="17">
        <v>0.39300000000000002</v>
      </c>
      <c r="F8" s="12">
        <f>D8*E8</f>
        <v>3.7067819135771916</v>
      </c>
      <c r="G8" s="13">
        <v>23</v>
      </c>
      <c r="H8" s="9">
        <f t="shared" si="0"/>
        <v>8.9517621145374466</v>
      </c>
      <c r="I8" s="9">
        <f>(H8/0.89)</f>
        <v>10.058159679255558</v>
      </c>
      <c r="J8" s="17">
        <v>0.39300000000000002</v>
      </c>
      <c r="K8" s="12">
        <f t="shared" ref="K8:K11" si="1">I8*J8</f>
        <v>3.9528567539474344</v>
      </c>
    </row>
    <row r="9" spans="1:11" x14ac:dyDescent="0.25">
      <c r="A9" t="s">
        <v>12</v>
      </c>
      <c r="B9" s="9">
        <v>2</v>
      </c>
      <c r="C9" s="9">
        <f>($C$13*(B9/100))</f>
        <v>0.72995594713656387</v>
      </c>
      <c r="D9" s="9">
        <f>(C9/0.89)</f>
        <v>0.82017522150175715</v>
      </c>
      <c r="E9" s="17">
        <v>0.4</v>
      </c>
      <c r="F9" s="12">
        <f t="shared" ref="F9:F10" si="2">D9*E9</f>
        <v>0.32807008860070286</v>
      </c>
      <c r="G9" s="13">
        <v>2</v>
      </c>
      <c r="H9" s="9">
        <f t="shared" si="0"/>
        <v>0.77841409691629959</v>
      </c>
      <c r="I9" s="9">
        <f t="shared" ref="I9:I10" si="3">(H9/0.89)</f>
        <v>0.87462258080483102</v>
      </c>
      <c r="J9" s="17">
        <v>0.4</v>
      </c>
      <c r="K9" s="12">
        <f t="shared" si="1"/>
        <v>0.34984903232193243</v>
      </c>
    </row>
    <row r="10" spans="1:11" x14ac:dyDescent="0.25">
      <c r="A10" t="s">
        <v>14</v>
      </c>
      <c r="B10" s="9">
        <v>10</v>
      </c>
      <c r="C10" s="14">
        <f>($C$13*(B10/100))</f>
        <v>3.6497797356828197</v>
      </c>
      <c r="D10" s="9">
        <f>(C10/0.885)</f>
        <v>4.1240448990766323</v>
      </c>
      <c r="E10" s="9">
        <v>0.4395</v>
      </c>
      <c r="F10" s="12">
        <f t="shared" si="2"/>
        <v>1.81251773314418</v>
      </c>
      <c r="G10" s="13">
        <v>10</v>
      </c>
      <c r="H10" s="9">
        <f t="shared" si="0"/>
        <v>3.8920704845814984</v>
      </c>
      <c r="I10" s="9">
        <f t="shared" si="3"/>
        <v>4.3731129040241559</v>
      </c>
      <c r="J10" s="14">
        <v>0.44</v>
      </c>
      <c r="K10" s="12">
        <f t="shared" si="1"/>
        <v>1.9241696777706285</v>
      </c>
    </row>
    <row r="11" spans="1:11" x14ac:dyDescent="0.25">
      <c r="A11" t="s">
        <v>47</v>
      </c>
      <c r="B11" s="9"/>
      <c r="C11" s="9"/>
      <c r="D11" s="9"/>
      <c r="E11" s="9"/>
      <c r="F11" s="12"/>
      <c r="G11" s="13">
        <v>0.32</v>
      </c>
      <c r="H11" s="9">
        <f t="shared" si="0"/>
        <v>0.12454625550660794</v>
      </c>
      <c r="I11" s="9">
        <f t="shared" ref="I11" si="4">(H11/0.89)</f>
        <v>0.13993961292877297</v>
      </c>
      <c r="J11" s="9">
        <v>1.1200000000000001</v>
      </c>
      <c r="K11" s="12">
        <f t="shared" si="1"/>
        <v>0.15673236648022573</v>
      </c>
    </row>
    <row r="12" spans="1:11" x14ac:dyDescent="0.25">
      <c r="B12" s="9"/>
      <c r="C12" s="9"/>
      <c r="D12" s="9"/>
      <c r="E12" s="9"/>
      <c r="F12" s="12"/>
      <c r="G12" s="13"/>
      <c r="H12" s="9"/>
      <c r="I12" s="9"/>
      <c r="J12" s="9"/>
      <c r="K12" s="12"/>
    </row>
    <row r="13" spans="1:11" x14ac:dyDescent="0.25">
      <c r="A13" t="s">
        <v>0</v>
      </c>
      <c r="B13" s="9">
        <v>16.57</v>
      </c>
      <c r="C13" s="9">
        <f>(B13/0.454)</f>
        <v>36.497797356828194</v>
      </c>
      <c r="D13" s="9">
        <f>SUM(D6:D12)</f>
        <v>89.46284952173994</v>
      </c>
      <c r="E13" s="9"/>
      <c r="F13" s="18">
        <f>SUM(F6:F12)</f>
        <v>9.9790344517317653</v>
      </c>
      <c r="G13" s="13">
        <v>17.670000000000002</v>
      </c>
      <c r="H13" s="9">
        <f>(G13/0.454)</f>
        <v>38.920704845814981</v>
      </c>
      <c r="I13" s="9">
        <f>SUM(I6:I12)</f>
        <v>95.517076517101415</v>
      </c>
      <c r="J13" s="9"/>
      <c r="K13" s="18">
        <f>SUM(K6:K12)</f>
        <v>10.78955324626912</v>
      </c>
    </row>
    <row r="14" spans="1:11" x14ac:dyDescent="0.25">
      <c r="B14" s="9"/>
      <c r="C14" s="9"/>
      <c r="D14" s="9"/>
      <c r="E14" s="9"/>
      <c r="F14" s="32"/>
      <c r="G14" s="9"/>
      <c r="H14" s="9"/>
      <c r="I14" s="9"/>
      <c r="J14" s="9"/>
      <c r="K14" s="32"/>
    </row>
    <row r="15" spans="1:11" x14ac:dyDescent="0.25">
      <c r="A15" t="s">
        <v>43</v>
      </c>
      <c r="B15" s="9"/>
      <c r="C15" s="9"/>
      <c r="D15" s="9"/>
      <c r="E15" s="9"/>
      <c r="F15" s="32"/>
      <c r="G15" s="9"/>
      <c r="H15" s="9"/>
      <c r="I15" s="9"/>
      <c r="J15" s="9"/>
      <c r="K15" s="32"/>
    </row>
    <row r="16" spans="1:11" x14ac:dyDescent="0.25">
      <c r="A16" t="s">
        <v>39</v>
      </c>
      <c r="B16" s="9"/>
      <c r="C16" s="9"/>
      <c r="D16" s="9"/>
      <c r="E16" s="9"/>
      <c r="F16" s="32"/>
      <c r="G16" s="9"/>
      <c r="H16" s="9"/>
      <c r="I16" s="9"/>
      <c r="J16" s="9"/>
      <c r="K16" s="32"/>
    </row>
    <row r="17" spans="1:12" x14ac:dyDescent="0.25">
      <c r="A17" t="s">
        <v>40</v>
      </c>
    </row>
    <row r="19" spans="1:12" x14ac:dyDescent="0.25">
      <c r="A19" t="s">
        <v>48</v>
      </c>
    </row>
    <row r="21" spans="1:12" x14ac:dyDescent="0.25">
      <c r="A21" t="s">
        <v>15</v>
      </c>
    </row>
    <row r="22" spans="1:12" x14ac:dyDescent="0.25">
      <c r="B22" s="46" t="s">
        <v>42</v>
      </c>
      <c r="C22" s="46"/>
      <c r="D22" s="46"/>
      <c r="E22" s="46"/>
      <c r="F22" s="46"/>
      <c r="G22" s="46" t="s">
        <v>49</v>
      </c>
      <c r="H22" s="46"/>
      <c r="I22" s="46"/>
      <c r="J22" s="46"/>
      <c r="K22" s="46"/>
    </row>
    <row r="23" spans="1:12" ht="15.75" thickBot="1" x14ac:dyDescent="0.3">
      <c r="B23" s="39" t="s">
        <v>22</v>
      </c>
      <c r="C23" s="39" t="s">
        <v>23</v>
      </c>
      <c r="D23" s="39" t="s">
        <v>8</v>
      </c>
      <c r="E23" s="39" t="s">
        <v>34</v>
      </c>
      <c r="F23" s="38"/>
      <c r="G23" s="39" t="s">
        <v>22</v>
      </c>
      <c r="H23" s="39" t="s">
        <v>23</v>
      </c>
      <c r="I23" s="39" t="s">
        <v>8</v>
      </c>
      <c r="J23" s="39" t="s">
        <v>34</v>
      </c>
      <c r="K23" s="38"/>
      <c r="L23" s="10" t="s">
        <v>25</v>
      </c>
    </row>
    <row r="24" spans="1:12" x14ac:dyDescent="0.25">
      <c r="A24" t="s">
        <v>16</v>
      </c>
      <c r="B24" s="15">
        <v>15</v>
      </c>
      <c r="C24" s="15">
        <f>(B24/0.454)</f>
        <v>33.039647577092509</v>
      </c>
      <c r="D24" s="15">
        <v>0.33207500000000001</v>
      </c>
      <c r="E24" s="37">
        <f>(C24*D24)</f>
        <v>10.971640969162996</v>
      </c>
      <c r="F24" s="16"/>
      <c r="G24" s="15">
        <v>15.7</v>
      </c>
      <c r="H24" s="15">
        <f>(G24/0.454)</f>
        <v>34.581497797356825</v>
      </c>
      <c r="I24" s="15">
        <v>0.33207500000000001</v>
      </c>
      <c r="J24" s="37">
        <f>(H24*I24)</f>
        <v>11.483650881057267</v>
      </c>
      <c r="K24" s="16"/>
      <c r="L24" s="15">
        <f>(J24-E24)</f>
        <v>0.51200991189427114</v>
      </c>
    </row>
    <row r="25" spans="1:12" x14ac:dyDescent="0.25">
      <c r="A25" t="s">
        <v>17</v>
      </c>
      <c r="B25" s="15">
        <v>4.1900000000000004</v>
      </c>
      <c r="C25" s="15">
        <v>0</v>
      </c>
      <c r="D25" s="15"/>
      <c r="E25" s="15">
        <f t="shared" ref="E25:E30" si="5">(C25*D25)</f>
        <v>0</v>
      </c>
      <c r="F25" s="16"/>
      <c r="G25" s="15">
        <v>4.37</v>
      </c>
      <c r="H25" s="15">
        <v>0</v>
      </c>
      <c r="I25" s="15"/>
      <c r="J25" s="15">
        <f t="shared" ref="J25:J30" si="6">(H25*I25)</f>
        <v>0</v>
      </c>
      <c r="K25" s="16"/>
      <c r="L25" s="15"/>
    </row>
    <row r="26" spans="1:12" x14ac:dyDescent="0.25">
      <c r="A26" t="s">
        <v>24</v>
      </c>
      <c r="B26" s="15">
        <v>0.55000000000000004</v>
      </c>
      <c r="C26" s="15">
        <f t="shared" ref="C26:C30" si="7">(B26/0.454)</f>
        <v>1.2114537444933922</v>
      </c>
      <c r="D26" s="15">
        <v>2.0943000000000001</v>
      </c>
      <c r="E26" s="15">
        <f t="shared" si="5"/>
        <v>2.5371475770925112</v>
      </c>
      <c r="F26" s="16"/>
      <c r="G26" s="15">
        <v>0.59</v>
      </c>
      <c r="H26" s="15">
        <f t="shared" ref="H26:H30" si="8">(G26/0.454)</f>
        <v>1.2995594713656387</v>
      </c>
      <c r="I26" s="15">
        <v>2.0943000000000001</v>
      </c>
      <c r="J26" s="15">
        <f t="shared" si="6"/>
        <v>2.7216674008810573</v>
      </c>
      <c r="K26" s="16"/>
      <c r="L26" s="15">
        <f t="shared" ref="L26:L30" si="9">(J26-E26)</f>
        <v>0.18451982378854614</v>
      </c>
    </row>
    <row r="27" spans="1:12" x14ac:dyDescent="0.25">
      <c r="A27" t="s">
        <v>18</v>
      </c>
      <c r="B27" s="15">
        <v>3.4</v>
      </c>
      <c r="C27" s="15">
        <v>0</v>
      </c>
      <c r="D27" s="15"/>
      <c r="E27" s="15">
        <f t="shared" si="5"/>
        <v>0</v>
      </c>
      <c r="F27" s="16"/>
      <c r="G27" s="15">
        <v>3.4</v>
      </c>
      <c r="H27" s="15">
        <v>0</v>
      </c>
      <c r="I27" s="15"/>
      <c r="J27" s="15">
        <f t="shared" si="6"/>
        <v>0</v>
      </c>
      <c r="K27" s="16"/>
      <c r="L27" s="15"/>
    </row>
    <row r="28" spans="1:12" x14ac:dyDescent="0.25">
      <c r="A28" t="s">
        <v>19</v>
      </c>
      <c r="B28" s="15">
        <v>0.44</v>
      </c>
      <c r="C28" s="15">
        <f t="shared" si="7"/>
        <v>0.96916299559471364</v>
      </c>
      <c r="D28" s="15">
        <v>2.0943000000000001</v>
      </c>
      <c r="E28" s="15">
        <f t="shared" si="5"/>
        <v>2.0297180616740089</v>
      </c>
      <c r="F28" s="16"/>
      <c r="G28" s="15">
        <v>0.46</v>
      </c>
      <c r="H28" s="15">
        <f t="shared" si="8"/>
        <v>1.0132158590308371</v>
      </c>
      <c r="I28" s="15">
        <v>2.0943000000000001</v>
      </c>
      <c r="J28" s="15">
        <f t="shared" si="6"/>
        <v>2.1219779735682822</v>
      </c>
      <c r="K28" s="16"/>
      <c r="L28" s="15">
        <f t="shared" si="9"/>
        <v>9.2259911894273294E-2</v>
      </c>
    </row>
    <row r="29" spans="1:12" x14ac:dyDescent="0.25">
      <c r="A29" t="s">
        <v>20</v>
      </c>
      <c r="B29" s="15">
        <v>4.66</v>
      </c>
      <c r="C29" s="15">
        <v>0</v>
      </c>
      <c r="D29" s="15"/>
      <c r="E29" s="15">
        <f t="shared" si="5"/>
        <v>0</v>
      </c>
      <c r="F29" s="16"/>
      <c r="G29" s="15">
        <v>4.6900000000000004</v>
      </c>
      <c r="H29" s="15">
        <v>0</v>
      </c>
      <c r="I29" s="15"/>
      <c r="J29" s="15">
        <f t="shared" si="6"/>
        <v>0</v>
      </c>
      <c r="K29" s="16"/>
      <c r="L29" s="15"/>
    </row>
    <row r="30" spans="1:12" x14ac:dyDescent="0.25">
      <c r="A30" t="s">
        <v>21</v>
      </c>
      <c r="B30" s="15">
        <v>0.61</v>
      </c>
      <c r="C30" s="15">
        <f t="shared" si="7"/>
        <v>1.3436123348017621</v>
      </c>
      <c r="D30" s="15">
        <v>2.0943000000000001</v>
      </c>
      <c r="E30" s="15">
        <f t="shared" si="5"/>
        <v>2.8139273127753306</v>
      </c>
      <c r="F30" s="16"/>
      <c r="G30" s="15">
        <v>0.64</v>
      </c>
      <c r="H30" s="15">
        <f t="shared" si="8"/>
        <v>1.4096916299559472</v>
      </c>
      <c r="I30" s="15">
        <v>2.0943000000000001</v>
      </c>
      <c r="J30" s="15">
        <f t="shared" si="6"/>
        <v>2.9523171806167405</v>
      </c>
      <c r="K30" s="16"/>
      <c r="L30" s="15">
        <f t="shared" si="9"/>
        <v>0.13838986784140994</v>
      </c>
    </row>
    <row r="32" spans="1:12" x14ac:dyDescent="0.25">
      <c r="C32" s="19"/>
      <c r="D32" s="20"/>
      <c r="E32" s="21"/>
    </row>
    <row r="33" spans="1:5" ht="15.75" thickBot="1" x14ac:dyDescent="0.3">
      <c r="C33" s="27"/>
      <c r="D33" s="22" t="s">
        <v>42</v>
      </c>
      <c r="E33" s="22" t="s">
        <v>35</v>
      </c>
    </row>
    <row r="34" spans="1:5" x14ac:dyDescent="0.25">
      <c r="C34" s="28" t="s">
        <v>27</v>
      </c>
      <c r="D34" s="23">
        <f>(E24-F13)</f>
        <v>0.99260651743123063</v>
      </c>
      <c r="E34" s="23">
        <f>(J24-K13)</f>
        <v>0.69409763478814668</v>
      </c>
    </row>
    <row r="35" spans="1:5" x14ac:dyDescent="0.25">
      <c r="C35" s="28" t="s">
        <v>32</v>
      </c>
      <c r="D35" s="3"/>
      <c r="E35" s="3"/>
    </row>
    <row r="36" spans="1:5" x14ac:dyDescent="0.25">
      <c r="A36" t="s">
        <v>31</v>
      </c>
      <c r="C36" s="24"/>
      <c r="D36" s="25"/>
      <c r="E36" s="26"/>
    </row>
    <row r="37" spans="1:5" x14ac:dyDescent="0.25">
      <c r="A37" t="s">
        <v>30</v>
      </c>
    </row>
  </sheetData>
  <mergeCells count="4">
    <mergeCell ref="B4:F4"/>
    <mergeCell ref="G4:K4"/>
    <mergeCell ref="B22:F22"/>
    <mergeCell ref="G22:K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WINTER</vt:lpstr>
      <vt:lpstr>SUMMER</vt:lpstr>
      <vt:lpstr>Sheet3</vt:lpstr>
    </vt:vector>
  </TitlesOfParts>
  <Company>UNH Cooperative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Lunak</dc:creator>
  <cp:lastModifiedBy>haomand</cp:lastModifiedBy>
  <dcterms:created xsi:type="dcterms:W3CDTF">2014-02-25T02:45:18Z</dcterms:created>
  <dcterms:modified xsi:type="dcterms:W3CDTF">2021-03-29T18:50:23Z</dcterms:modified>
</cp:coreProperties>
</file>