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VEGIPM\SARE Spinach\Case Studies\"/>
    </mc:Choice>
  </mc:AlternateContent>
  <bookViews>
    <workbookView xWindow="0" yWindow="0" windowWidth="28800" windowHeight="11100" activeTab="2"/>
  </bookViews>
  <sheets>
    <sheet name="Farm 1" sheetId="1" r:id="rId1"/>
    <sheet name="Farm 2" sheetId="3" r:id="rId2"/>
    <sheet name="Farm 3" sheetId="2" r:id="rId3"/>
    <sheet name="Template" sheetId="4" r:id="rId4"/>
  </sheets>
  <externalReferences>
    <externalReference r:id="rId5"/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1" l="1"/>
  <c r="F87" i="4" l="1"/>
  <c r="F82" i="4"/>
  <c r="F77" i="4"/>
  <c r="F72" i="4"/>
  <c r="F67" i="4"/>
  <c r="F62" i="4"/>
  <c r="F57" i="4"/>
  <c r="F52" i="4"/>
  <c r="F47" i="4"/>
  <c r="F31" i="4"/>
  <c r="F33" i="4" s="1"/>
  <c r="F8" i="4"/>
  <c r="F16" i="4" s="1"/>
  <c r="F88" i="4"/>
  <c r="F39" i="4"/>
  <c r="F27" i="4"/>
  <c r="F26" i="4"/>
  <c r="F25" i="4"/>
  <c r="F24" i="4"/>
  <c r="R20" i="4"/>
  <c r="F92" i="4" l="1"/>
  <c r="F93" i="4" s="1"/>
  <c r="F72" i="3"/>
  <c r="F67" i="3"/>
  <c r="F62" i="3"/>
  <c r="F57" i="3"/>
  <c r="F52" i="3"/>
  <c r="F88" i="3" s="1"/>
  <c r="F44" i="3"/>
  <c r="F25" i="3"/>
  <c r="F21" i="3"/>
  <c r="F26" i="3" s="1"/>
  <c r="F20" i="3"/>
  <c r="R19" i="3"/>
  <c r="F15" i="3"/>
  <c r="F31" i="3" s="1"/>
  <c r="F33" i="3" s="1"/>
  <c r="F92" i="3" s="1"/>
  <c r="F93" i="3" s="1"/>
  <c r="F11" i="3"/>
  <c r="F8" i="3"/>
  <c r="F93" i="2"/>
  <c r="F44" i="2"/>
  <c r="F31" i="2"/>
  <c r="F33" i="2" s="1"/>
  <c r="F27" i="2"/>
  <c r="F26" i="2"/>
  <c r="F25" i="2"/>
  <c r="F24" i="2"/>
  <c r="U20" i="2"/>
  <c r="F16" i="2"/>
  <c r="F61" i="1"/>
  <c r="F59" i="1"/>
  <c r="F54" i="1"/>
  <c r="F56" i="1" s="1"/>
  <c r="F51" i="1"/>
  <c r="F82" i="1" s="1"/>
  <c r="F31" i="1"/>
  <c r="F27" i="1"/>
  <c r="F26" i="1"/>
  <c r="F25" i="1"/>
  <c r="F24" i="1"/>
  <c r="F20" i="1"/>
  <c r="F30" i="1" s="1"/>
  <c r="F11" i="1"/>
  <c r="F8" i="1"/>
  <c r="F16" i="1" s="1"/>
  <c r="F5" i="1"/>
  <c r="F27" i="3" l="1"/>
  <c r="F24" i="3"/>
  <c r="F97" i="2"/>
  <c r="F98" i="2" s="1"/>
  <c r="F32" i="1"/>
  <c r="F87" i="1" s="1"/>
</calcChain>
</file>

<file path=xl/sharedStrings.xml><?xml version="1.0" encoding="utf-8"?>
<sst xmlns="http://schemas.openxmlformats.org/spreadsheetml/2006/main" count="491" uniqueCount="174">
  <si>
    <t>Enterprise Budget for Winter Spinach Production</t>
  </si>
  <si>
    <t>Enter values only (no units) into green fields. Red fields are calculated values--don't enter any data into red boxes.</t>
  </si>
  <si>
    <t>Equipment</t>
  </si>
  <si>
    <t xml:space="preserve">Farm Name: </t>
  </si>
  <si>
    <t>Season:</t>
  </si>
  <si>
    <t>Equipment 1:</t>
  </si>
  <si>
    <t>Price:</t>
  </si>
  <si>
    <t>Spinach bed length (ft)</t>
  </si>
  <si>
    <t>Equipment 2:</t>
  </si>
  <si>
    <t>Tunnel width (ft)</t>
  </si>
  <si>
    <t>Bed tops 1.5 ft</t>
  </si>
  <si>
    <t>Equipment 3:</t>
  </si>
  <si>
    <t>Number of beds</t>
  </si>
  <si>
    <t>Equipment 4:</t>
  </si>
  <si>
    <t>Total area planted in spinach (sq ft)</t>
  </si>
  <si>
    <t>Equipment 5:</t>
  </si>
  <si>
    <t>Equipment 6:</t>
  </si>
  <si>
    <t>Tractor 1:</t>
  </si>
  <si>
    <t>Total tunnel prepration and production time (minutes) (excluding seeding/planting and harvest)</t>
  </si>
  <si>
    <t xml:space="preserve">     Tractor 1 hours</t>
  </si>
  <si>
    <t>Tractor 2:</t>
  </si>
  <si>
    <t xml:space="preserve">     Tractor 2 hours</t>
  </si>
  <si>
    <t>Planting Time</t>
  </si>
  <si>
    <t>Tractor 3:</t>
  </si>
  <si>
    <t>Time spent planting all spinach (minutes)</t>
  </si>
  <si>
    <t xml:space="preserve">     Tractor 3 hours</t>
  </si>
  <si>
    <t>Seeding rate (sq ft/min)</t>
  </si>
  <si>
    <t>Tractor 4:</t>
  </si>
  <si>
    <t xml:space="preserve">     Tractor 4 hours</t>
  </si>
  <si>
    <t>Total equipment cost</t>
  </si>
  <si>
    <t>Harvesting Time</t>
  </si>
  <si>
    <t>Time spent harvesting all spinach (minutes)</t>
  </si>
  <si>
    <t>Sample area (sq ft)</t>
  </si>
  <si>
    <t>Time spent harvesting sample area (minutes)</t>
  </si>
  <si>
    <t>Yield from sample area (lbs)</t>
  </si>
  <si>
    <t>This is the time for a one-time harvest to calculate the rates below</t>
  </si>
  <si>
    <t>Harvesting rate (sq ft/min)</t>
  </si>
  <si>
    <t>Harvest rate (lbs/min)</t>
  </si>
  <si>
    <t>Harvest rate (lbs/sq ft)</t>
  </si>
  <si>
    <t>Harvest rate (min/sq ft)</t>
  </si>
  <si>
    <t>Labor</t>
  </si>
  <si>
    <t>Total time spent on planting, maintaining, and harvesting (hrs)</t>
  </si>
  <si>
    <t>Average wage ($/hr, including insurance and taxes)</t>
  </si>
  <si>
    <t>Total cost of labor ($)</t>
  </si>
  <si>
    <t>Yield &amp; Sales</t>
  </si>
  <si>
    <t>Yield 1st cut (lbs)</t>
  </si>
  <si>
    <t>Yield 2nd cut (lbs)</t>
  </si>
  <si>
    <t>Yield 3rd cut (lbs)</t>
  </si>
  <si>
    <t>Yield 4th cut (lbs)</t>
  </si>
  <si>
    <t>Total yield (lbs)</t>
  </si>
  <si>
    <t>Price/lb</t>
  </si>
  <si>
    <t>Farm 1 sells spinach only through a spinach add-on to a winter CSA share, $50/spinach share. Grower estimated that they gives away 4-8 lbs of spinach per customer over the winter season --&gt; $8.33/lb. 60 shares sold for winter 2020-21 season --&gt; $3000. Trial tunnel represented almost all of the spinach grown: $3000/468 lbs = $6.41/lb</t>
  </si>
  <si>
    <t>Total sales</t>
  </si>
  <si>
    <t>Production Materials</t>
  </si>
  <si>
    <t>Seed:</t>
  </si>
  <si>
    <r>
      <t xml:space="preserve">Beds 52' long x 4 rows/bed = 216 row ft/bed x 9 beds = 1944 row ft total x 32 seeds/ft = </t>
    </r>
    <r>
      <rPr>
        <b/>
        <sz val="11"/>
        <color rgb="FF000000"/>
        <rFont val="Calibri"/>
        <family val="2"/>
      </rPr>
      <t>62,208 seeds</t>
    </r>
  </si>
  <si>
    <t>Price/Unit</t>
  </si>
  <si>
    <t>Unit</t>
  </si>
  <si>
    <t>seeds</t>
  </si>
  <si>
    <t>Johnny's Auroch: 50,000 seeds/$39.50 --&gt; ~$52/62,000 seeds</t>
  </si>
  <si>
    <t># of units of seed used</t>
  </si>
  <si>
    <t>Total cost of seed</t>
  </si>
  <si>
    <t>Soil Amendment A: 8-2-2</t>
  </si>
  <si>
    <t>lb</t>
  </si>
  <si>
    <t>Price/unit</t>
  </si>
  <si>
    <t>$850/ton</t>
  </si>
  <si>
    <t># of units of A used</t>
  </si>
  <si>
    <t>Total cost of A</t>
  </si>
  <si>
    <t>Soil Amendment B: 4-3-10</t>
  </si>
  <si>
    <t>Price of B/unit</t>
  </si>
  <si>
    <t>$700/ton</t>
  </si>
  <si>
    <t># of units of B used</t>
  </si>
  <si>
    <t>Total cost of B</t>
  </si>
  <si>
    <t>Soil Amendment C:</t>
  </si>
  <si>
    <t>Price of C/unit</t>
  </si>
  <si>
    <t># of units of C used</t>
  </si>
  <si>
    <t>Total cost of C</t>
  </si>
  <si>
    <t>Soil Amendment D:</t>
  </si>
  <si>
    <t>Price of D/unit</t>
  </si>
  <si>
    <t># of units of D used</t>
  </si>
  <si>
    <t>Total cost of D</t>
  </si>
  <si>
    <t>Row cover:</t>
  </si>
  <si>
    <t># of units used</t>
  </si>
  <si>
    <t>Total cost of row cover</t>
  </si>
  <si>
    <t>Heating:</t>
  </si>
  <si>
    <t>Total heating cost</t>
  </si>
  <si>
    <t>Total production materials cost</t>
  </si>
  <si>
    <t>Profit</t>
  </si>
  <si>
    <t>Sales - labor - other costs</t>
  </si>
  <si>
    <t>This number does not include equipment costs, but equipment costs on Farm 1 were $0</t>
  </si>
  <si>
    <t>Profit per sq ft</t>
  </si>
  <si>
    <t>Equipment 1: Flame weeder                                                           Price:</t>
  </si>
  <si>
    <t>Bed tops 45" wide</t>
  </si>
  <si>
    <t>Equipment 2: Perfecta                                                                       Price:</t>
  </si>
  <si>
    <t>Equipment 3: Harvester                                                                    Price:</t>
  </si>
  <si>
    <t>Total square feet planted in spinach</t>
  </si>
  <si>
    <t>Equipment 4: Loader                                                                          Price:</t>
  </si>
  <si>
    <t>Equipment 5: Ripper                                                                          Price:</t>
  </si>
  <si>
    <t>Equipment 6: Weed wacker                                                            Price:</t>
  </si>
  <si>
    <t>Total tunnel preparation and production (minutes) (includes seeding time, excludes harvest time)</t>
  </si>
  <si>
    <t>Includes initial seeding and re-seeding</t>
  </si>
  <si>
    <t>Equipment 7: Fertilizer spreader                                                  Price:</t>
  </si>
  <si>
    <t>Tractor 1: Flaming tractor                                                                 Price:</t>
  </si>
  <si>
    <t>Tractor 1 hours:</t>
  </si>
  <si>
    <t>Tractor 2: Perfecta tractor</t>
  </si>
  <si>
    <t>Time spent planting all spinach (minutes) - for seeding rate</t>
  </si>
  <si>
    <t>Tractor 2 hours:</t>
  </si>
  <si>
    <t>Tractor 3: Harvest tractor</t>
  </si>
  <si>
    <t>Tractor 3 hours:</t>
  </si>
  <si>
    <t>-</t>
  </si>
  <si>
    <t>full tunnel</t>
  </si>
  <si>
    <t>$8/lb is estimated average price in a normal year, with about 50% of sales as bulk cases and 50% as cases of retail packs. In winter 2020-21, sales were 98% cases of retail packs and estimated average price was $9.75/lb.</t>
  </si>
  <si>
    <t>Total sales from trial tunnel</t>
  </si>
  <si>
    <t>Seed: Auroch</t>
  </si>
  <si>
    <t>500,000 seeds</t>
  </si>
  <si>
    <t>Soil Amendment A: Lime</t>
  </si>
  <si>
    <t>Soil Amendment B: Gypsum</t>
  </si>
  <si>
    <t>Soil Amendment C: Magnesium</t>
  </si>
  <si>
    <t>Soil Amendment D: 6-0-6</t>
  </si>
  <si>
    <t>Heating</t>
  </si>
  <si>
    <t>Other input: 1R Organic seed treatment</t>
  </si>
  <si>
    <t>Total cost</t>
  </si>
  <si>
    <t>Other input: Fungicides (Cueva, Regalia, OxiDate)</t>
  </si>
  <si>
    <t>This number currently doesn’t take into account equipment costs</t>
  </si>
  <si>
    <t>Equipment 1: Paperpot transplanter</t>
  </si>
  <si>
    <t>These are the prices paid for these pieces of equipment</t>
  </si>
  <si>
    <t>Spinach bed width (ft)</t>
  </si>
  <si>
    <t>Equipment 2: Paper Pot seeder</t>
  </si>
  <si>
    <t>Equipment 3: Small harrow</t>
  </si>
  <si>
    <t>Equipment 4: Skid with bucket</t>
  </si>
  <si>
    <t xml:space="preserve">Equipment 6: </t>
  </si>
  <si>
    <t>Total tunnel preparation and production time (minutes) (excluding seeding/planting and harvest)</t>
  </si>
  <si>
    <t>Tractor 1: Ford</t>
  </si>
  <si>
    <t>Tractor 1 hours</t>
  </si>
  <si>
    <t>Tractor 2 hours</t>
  </si>
  <si>
    <t>8 hours seeding transplants, 5 hrs transplanting</t>
  </si>
  <si>
    <t>n/a</t>
  </si>
  <si>
    <t>Tractor 3 hours</t>
  </si>
  <si>
    <t>Tractor 4 hours</t>
  </si>
  <si>
    <t>Average wage ($/hr)</t>
  </si>
  <si>
    <t>Wages alone, not including payroll costs</t>
  </si>
  <si>
    <t>75% at $9/lb, 25% at $14/lb</t>
  </si>
  <si>
    <t>Seed 1: Corvair</t>
  </si>
  <si>
    <t>100,000 seeds</t>
  </si>
  <si>
    <t># units used</t>
  </si>
  <si>
    <t>4200 seeds</t>
  </si>
  <si>
    <t>Beds 300' long x 2 = 600 bed feet x 7 rows/bed = 4200 row ft x 2 plants/ft = 8400 plants/2 varieties = 2400 plants per variety</t>
  </si>
  <si>
    <t>Seed 2: Space</t>
  </si>
  <si>
    <t>3000 seeds</t>
  </si>
  <si>
    <t>Soil Amendment A: Compost</t>
  </si>
  <si>
    <t>yard</t>
  </si>
  <si>
    <t>Total Cost</t>
  </si>
  <si>
    <t>Transplant trays and Paperpots</t>
  </si>
  <si>
    <t>$5.78 for 144s (14)</t>
  </si>
  <si>
    <t>$6.90 for paper pot trays, $3.60 for paper pots (46)</t>
  </si>
  <si>
    <t>Potting mix</t>
  </si>
  <si>
    <t>bag</t>
  </si>
  <si>
    <t>Row cover</t>
  </si>
  <si>
    <t>This number doesn't take into account equipment costs</t>
  </si>
  <si>
    <t>This is the time for seeding the tunnel only 1 time, to calculate seeding rate. Does not include re-seeding time.</t>
  </si>
  <si>
    <t>Bed width (ft)</t>
  </si>
  <si>
    <t>Number of spinach beds</t>
  </si>
  <si>
    <t>Total tunnel preparation and production (minutes) (including seeding time, excluding harvest time)</t>
  </si>
  <si>
    <t>Flag out a sample area to calculate harvesting rate</t>
  </si>
  <si>
    <t>Total yield from tunnel (lbs)</t>
  </si>
  <si>
    <t>Soil Amendment A:</t>
  </si>
  <si>
    <t>Soil Amendment B:</t>
  </si>
  <si>
    <t>Other input:</t>
  </si>
  <si>
    <t>Equipment 4</t>
  </si>
  <si>
    <t>Equipment 5</t>
  </si>
  <si>
    <t>Equipment 7:</t>
  </si>
  <si>
    <t>Tractor 3</t>
  </si>
  <si>
    <t>60 shares x $50/share</t>
  </si>
  <si>
    <t>Wages only, excluding payroll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</si>
</sst>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.0000"/>
    <numFmt numFmtId="166" formatCode="_(&quot;$&quot;* #,##0_);_(&quot;$&quot;* \(#,##0\);_(&quot;$&quot;* &quot;-&quot;??_);_(@_)"/>
    <numFmt numFmtId="167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</font>
    <font>
      <b/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FBE4D5"/>
      </patternFill>
    </fill>
    <fill>
      <patternFill patternType="solid">
        <fgColor rgb="FFD8D8D8"/>
        <bgColor rgb="FFD8D8D8"/>
      </patternFill>
    </fill>
    <fill>
      <patternFill patternType="solid">
        <fgColor theme="5" tint="0.79998168889431442"/>
        <bgColor rgb="FFE2EFD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Font="1" applyAlignment="1"/>
    <xf numFmtId="0" fontId="3" fillId="0" borderId="0" xfId="0" applyFont="1"/>
    <xf numFmtId="0" fontId="3" fillId="0" borderId="1" xfId="0" applyFont="1" applyBorder="1"/>
    <xf numFmtId="0" fontId="0" fillId="0" borderId="1" xfId="0" applyFont="1" applyBorder="1"/>
    <xf numFmtId="0" fontId="4" fillId="0" borderId="2" xfId="0" applyFont="1" applyBorder="1" applyAlignment="1">
      <alignment horizontal="left"/>
    </xf>
    <xf numFmtId="44" fontId="0" fillId="2" borderId="5" xfId="1" applyFont="1" applyFill="1" applyBorder="1"/>
    <xf numFmtId="0" fontId="0" fillId="2" borderId="6" xfId="0" applyFont="1" applyFill="1" applyBorder="1"/>
    <xf numFmtId="0" fontId="0" fillId="3" borderId="5" xfId="0" applyFont="1" applyFill="1" applyBorder="1"/>
    <xf numFmtId="0" fontId="0" fillId="0" borderId="0" xfId="0" applyFont="1" applyAlignment="1">
      <alignment horizontal="left"/>
    </xf>
    <xf numFmtId="0" fontId="0" fillId="0" borderId="0" xfId="0" applyFont="1"/>
    <xf numFmtId="0" fontId="4" fillId="0" borderId="2" xfId="0" applyFont="1" applyFill="1" applyBorder="1" applyAlignment="1">
      <alignment horizontal="left"/>
    </xf>
    <xf numFmtId="0" fontId="0" fillId="2" borderId="5" xfId="0" applyFont="1" applyFill="1" applyBorder="1"/>
    <xf numFmtId="0" fontId="4" fillId="0" borderId="2" xfId="0" applyFont="1" applyFill="1" applyBorder="1" applyAlignment="1"/>
    <xf numFmtId="0" fontId="0" fillId="3" borderId="7" xfId="0" applyFont="1" applyFill="1" applyBorder="1"/>
    <xf numFmtId="44" fontId="0" fillId="4" borderId="11" xfId="1" applyFont="1" applyFill="1" applyBorder="1"/>
    <xf numFmtId="0" fontId="0" fillId="5" borderId="5" xfId="0" applyFont="1" applyFill="1" applyBorder="1"/>
    <xf numFmtId="0" fontId="4" fillId="0" borderId="0" xfId="0" applyFont="1" applyAlignment="1"/>
    <xf numFmtId="2" fontId="0" fillId="4" borderId="11" xfId="0" applyNumberFormat="1" applyFill="1" applyBorder="1"/>
    <xf numFmtId="2" fontId="0" fillId="3" borderId="11" xfId="0" applyNumberFormat="1" applyFont="1" applyFill="1" applyBorder="1"/>
    <xf numFmtId="164" fontId="0" fillId="2" borderId="5" xfId="0" applyNumberFormat="1" applyFont="1" applyFill="1" applyBorder="1"/>
    <xf numFmtId="164" fontId="0" fillId="3" borderId="5" xfId="0" applyNumberFormat="1" applyFont="1" applyFill="1" applyBorder="1"/>
    <xf numFmtId="0" fontId="0" fillId="0" borderId="5" xfId="0" applyFont="1" applyFill="1" applyBorder="1"/>
    <xf numFmtId="164" fontId="0" fillId="2" borderId="6" xfId="0" applyNumberFormat="1" applyFont="1" applyFill="1" applyBorder="1"/>
    <xf numFmtId="0" fontId="4" fillId="0" borderId="0" xfId="0" applyFont="1" applyFill="1" applyAlignment="1"/>
    <xf numFmtId="164" fontId="0" fillId="3" borderId="11" xfId="0" applyNumberFormat="1" applyFont="1" applyFill="1" applyBorder="1"/>
    <xf numFmtId="0" fontId="4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165" fontId="4" fillId="2" borderId="5" xfId="0" applyNumberFormat="1" applyFont="1" applyFill="1" applyBorder="1"/>
    <xf numFmtId="0" fontId="4" fillId="2" borderId="4" xfId="0" applyFont="1" applyFill="1" applyBorder="1"/>
    <xf numFmtId="0" fontId="0" fillId="2" borderId="4" xfId="0" applyFont="1" applyFill="1" applyBorder="1"/>
    <xf numFmtId="164" fontId="0" fillId="3" borderId="4" xfId="0" applyNumberFormat="1" applyFont="1" applyFill="1" applyBorder="1"/>
    <xf numFmtId="44" fontId="0" fillId="2" borderId="4" xfId="1" applyFont="1" applyFill="1" applyBorder="1"/>
    <xf numFmtId="44" fontId="0" fillId="7" borderId="19" xfId="1" applyFont="1" applyFill="1" applyBorder="1"/>
    <xf numFmtId="44" fontId="0" fillId="3" borderId="4" xfId="1" applyFont="1" applyFill="1" applyBorder="1"/>
    <xf numFmtId="44" fontId="0" fillId="3" borderId="19" xfId="1" applyFont="1" applyFill="1" applyBorder="1"/>
    <xf numFmtId="0" fontId="0" fillId="2" borderId="20" xfId="0" applyFont="1" applyFill="1" applyBorder="1"/>
    <xf numFmtId="44" fontId="0" fillId="2" borderId="20" xfId="1" applyFont="1" applyFill="1" applyBorder="1"/>
    <xf numFmtId="44" fontId="0" fillId="3" borderId="5" xfId="1" applyFont="1" applyFill="1" applyBorder="1"/>
    <xf numFmtId="164" fontId="0" fillId="3" borderId="5" xfId="1" applyNumberFormat="1" applyFont="1" applyFill="1" applyBorder="1"/>
    <xf numFmtId="0" fontId="2" fillId="0" borderId="0" xfId="0" applyFont="1"/>
    <xf numFmtId="0" fontId="2" fillId="0" borderId="21" xfId="0" applyFont="1" applyBorder="1"/>
    <xf numFmtId="0" fontId="0" fillId="0" borderId="21" xfId="0" applyBorder="1"/>
    <xf numFmtId="0" fontId="0" fillId="8" borderId="22" xfId="0" applyFill="1" applyBorder="1"/>
    <xf numFmtId="0" fontId="0" fillId="0" borderId="11" xfId="0" applyFont="1" applyBorder="1" applyAlignment="1">
      <alignment horizontal="right"/>
    </xf>
    <xf numFmtId="166" fontId="0" fillId="8" borderId="16" xfId="1" applyNumberFormat="1" applyFont="1" applyFill="1" applyBorder="1"/>
    <xf numFmtId="0" fontId="0" fillId="0" borderId="16" xfId="0" applyFont="1" applyBorder="1" applyAlignment="1">
      <alignment horizontal="right"/>
    </xf>
    <xf numFmtId="166" fontId="0" fillId="8" borderId="11" xfId="1" applyNumberFormat="1" applyFont="1" applyFill="1" applyBorder="1"/>
    <xf numFmtId="0" fontId="0" fillId="4" borderId="11" xfId="0" applyFill="1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8" borderId="11" xfId="0" applyFill="1" applyBorder="1"/>
    <xf numFmtId="0" fontId="0" fillId="0" borderId="0" xfId="0" applyBorder="1" applyAlignment="1"/>
    <xf numFmtId="0" fontId="0" fillId="9" borderId="11" xfId="0" applyFont="1" applyFill="1" applyBorder="1" applyAlignment="1">
      <alignment horizontal="right"/>
    </xf>
    <xf numFmtId="0" fontId="0" fillId="9" borderId="11" xfId="0" applyFont="1" applyFill="1" applyBorder="1" applyAlignment="1">
      <alignment horizontal="right"/>
    </xf>
    <xf numFmtId="0" fontId="0" fillId="8" borderId="11" xfId="0" applyFont="1" applyFill="1" applyBorder="1" applyAlignment="1">
      <alignment horizontal="left"/>
    </xf>
    <xf numFmtId="0" fontId="0" fillId="0" borderId="0" xfId="0" applyFill="1"/>
    <xf numFmtId="0" fontId="0" fillId="0" borderId="11" xfId="0" applyFont="1" applyBorder="1" applyAlignment="1">
      <alignment horizontal="right"/>
    </xf>
    <xf numFmtId="0" fontId="0" fillId="4" borderId="23" xfId="0" applyFill="1" applyBorder="1"/>
    <xf numFmtId="0" fontId="0" fillId="0" borderId="11" xfId="0" applyBorder="1" applyAlignment="1"/>
    <xf numFmtId="166" fontId="0" fillId="4" borderId="11" xfId="1" applyNumberFormat="1" applyFont="1" applyFill="1" applyBorder="1"/>
    <xf numFmtId="167" fontId="0" fillId="3" borderId="11" xfId="0" applyNumberFormat="1" applyFont="1" applyFill="1" applyBorder="1"/>
    <xf numFmtId="44" fontId="0" fillId="8" borderId="11" xfId="1" applyFont="1" applyFill="1" applyBorder="1"/>
    <xf numFmtId="44" fontId="0" fillId="0" borderId="0" xfId="1" applyFont="1" applyAlignment="1">
      <alignment horizontal="left"/>
    </xf>
    <xf numFmtId="44" fontId="0" fillId="4" borderId="11" xfId="1" applyNumberFormat="1" applyFont="1" applyFill="1" applyBorder="1"/>
    <xf numFmtId="6" fontId="0" fillId="8" borderId="11" xfId="0" applyNumberFormat="1" applyFill="1" applyBorder="1"/>
    <xf numFmtId="0" fontId="0" fillId="10" borderId="24" xfId="0" applyFill="1" applyBorder="1" applyAlignment="1">
      <alignment horizontal="right"/>
    </xf>
    <xf numFmtId="0" fontId="0" fillId="8" borderId="16" xfId="0" applyFill="1" applyBorder="1"/>
    <xf numFmtId="0" fontId="0" fillId="10" borderId="14" xfId="0" applyFill="1" applyBorder="1" applyAlignment="1">
      <alignment horizontal="right"/>
    </xf>
    <xf numFmtId="44" fontId="0" fillId="4" borderId="16" xfId="1" applyFont="1" applyFill="1" applyBorder="1"/>
    <xf numFmtId="44" fontId="0" fillId="4" borderId="25" xfId="1" applyFont="1" applyFill="1" applyBorder="1"/>
    <xf numFmtId="0" fontId="0" fillId="8" borderId="26" xfId="0" applyFill="1" applyBorder="1"/>
    <xf numFmtId="0" fontId="0" fillId="8" borderId="11" xfId="0" applyFill="1" applyBorder="1" applyAlignment="1">
      <alignment horizontal="left"/>
    </xf>
    <xf numFmtId="0" fontId="0" fillId="0" borderId="0" xfId="0" applyBorder="1"/>
    <xf numFmtId="0" fontId="0" fillId="0" borderId="11" xfId="0" applyBorder="1" applyAlignment="1">
      <alignment horizontal="right"/>
    </xf>
    <xf numFmtId="0" fontId="0" fillId="9" borderId="11" xfId="0" applyFill="1" applyBorder="1" applyAlignment="1">
      <alignment horizontal="right"/>
    </xf>
    <xf numFmtId="2" fontId="0" fillId="4" borderId="23" xfId="0" applyNumberFormat="1" applyFill="1" applyBorder="1"/>
    <xf numFmtId="166" fontId="0" fillId="4" borderId="11" xfId="0" applyNumberFormat="1" applyFill="1" applyBorder="1"/>
    <xf numFmtId="1" fontId="0" fillId="8" borderId="11" xfId="0" applyNumberFormat="1" applyFill="1" applyBorder="1"/>
    <xf numFmtId="0" fontId="0" fillId="3" borderId="11" xfId="0" applyFont="1" applyFill="1" applyBorder="1"/>
    <xf numFmtId="44" fontId="0" fillId="8" borderId="16" xfId="1" applyFont="1" applyFill="1" applyBorder="1"/>
    <xf numFmtId="6" fontId="0" fillId="8" borderId="23" xfId="0" applyNumberFormat="1" applyFill="1" applyBorder="1"/>
    <xf numFmtId="44" fontId="0" fillId="8" borderId="25" xfId="1" applyFont="1" applyFill="1" applyBorder="1"/>
    <xf numFmtId="0" fontId="0" fillId="10" borderId="14" xfId="0" applyFill="1" applyBorder="1"/>
    <xf numFmtId="0" fontId="0" fillId="10" borderId="15" xfId="0" applyFill="1" applyBorder="1" applyAlignment="1">
      <alignment horizontal="left"/>
    </xf>
    <xf numFmtId="0" fontId="0" fillId="10" borderId="16" xfId="0" applyFill="1" applyBorder="1" applyAlignment="1">
      <alignment horizontal="right"/>
    </xf>
    <xf numFmtId="0" fontId="0" fillId="0" borderId="14" xfId="0" applyFill="1" applyBorder="1"/>
    <xf numFmtId="0" fontId="0" fillId="0" borderId="15" xfId="0" applyFill="1" applyBorder="1" applyAlignment="1"/>
    <xf numFmtId="0" fontId="0" fillId="0" borderId="28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0" xfId="0" applyFill="1" applyBorder="1" applyAlignment="1"/>
    <xf numFmtId="0" fontId="0" fillId="10" borderId="15" xfId="0" applyFill="1" applyBorder="1" applyAlignment="1"/>
    <xf numFmtId="44" fontId="0" fillId="8" borderId="26" xfId="1" applyFont="1" applyFill="1" applyBorder="1"/>
    <xf numFmtId="0" fontId="0" fillId="10" borderId="29" xfId="0" applyFill="1" applyBorder="1"/>
    <xf numFmtId="0" fontId="0" fillId="10" borderId="24" xfId="0" applyFill="1" applyBorder="1"/>
    <xf numFmtId="0" fontId="0" fillId="10" borderId="21" xfId="0" applyFill="1" applyBorder="1" applyAlignment="1"/>
    <xf numFmtId="0" fontId="0" fillId="0" borderId="15" xfId="0" applyFill="1" applyBorder="1"/>
    <xf numFmtId="0" fontId="0" fillId="0" borderId="15" xfId="0" applyFill="1" applyBorder="1" applyAlignment="1">
      <alignment horizontal="right"/>
    </xf>
    <xf numFmtId="0" fontId="0" fillId="0" borderId="27" xfId="0" applyFill="1" applyBorder="1"/>
    <xf numFmtId="0" fontId="0" fillId="0" borderId="21" xfId="0" applyFill="1" applyBorder="1"/>
    <xf numFmtId="0" fontId="0" fillId="0" borderId="26" xfId="0" applyFill="1" applyBorder="1" applyAlignment="1">
      <alignment horizontal="right"/>
    </xf>
    <xf numFmtId="0" fontId="0" fillId="0" borderId="14" xfId="0" applyFill="1" applyBorder="1" applyAlignment="1"/>
    <xf numFmtId="0" fontId="0" fillId="9" borderId="11" xfId="0" applyFill="1" applyBorder="1" applyAlignment="1"/>
    <xf numFmtId="0" fontId="0" fillId="0" borderId="2" xfId="0" applyFont="1" applyBorder="1" applyAlignment="1">
      <alignment horizontal="left"/>
    </xf>
    <xf numFmtId="0" fontId="6" fillId="0" borderId="3" xfId="0" applyFont="1" applyBorder="1"/>
    <xf numFmtId="0" fontId="6" fillId="0" borderId="4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0" fontId="0" fillId="0" borderId="2" xfId="0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2" xfId="0" applyFont="1" applyBorder="1" applyAlignment="1">
      <alignment horizontal="right"/>
    </xf>
    <xf numFmtId="0" fontId="4" fillId="6" borderId="2" xfId="0" applyFont="1" applyFill="1" applyBorder="1"/>
    <xf numFmtId="0" fontId="4" fillId="6" borderId="3" xfId="0" applyFont="1" applyFill="1" applyBorder="1"/>
    <xf numFmtId="0" fontId="4" fillId="6" borderId="4" xfId="0" applyFont="1" applyFill="1" applyBorder="1"/>
    <xf numFmtId="0" fontId="0" fillId="6" borderId="2" xfId="0" applyFont="1" applyFill="1" applyBorder="1" applyAlignment="1">
      <alignment horizontal="right"/>
    </xf>
    <xf numFmtId="0" fontId="0" fillId="6" borderId="3" xfId="0" applyFont="1" applyFill="1" applyBorder="1" applyAlignment="1">
      <alignment horizontal="right"/>
    </xf>
    <xf numFmtId="0" fontId="0" fillId="6" borderId="4" xfId="0" applyFont="1" applyFill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0" fillId="0" borderId="3" xfId="0" applyFont="1" applyBorder="1"/>
    <xf numFmtId="0" fontId="0" fillId="0" borderId="4" xfId="0" applyFont="1" applyBorder="1"/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6" fillId="0" borderId="18" xfId="0" applyFont="1" applyBorder="1"/>
    <xf numFmtId="0" fontId="6" fillId="0" borderId="19" xfId="0" applyFont="1" applyBorder="1"/>
    <xf numFmtId="0" fontId="0" fillId="0" borderId="11" xfId="0" applyFont="1" applyBorder="1" applyAlignment="1">
      <alignment horizontal="left"/>
    </xf>
    <xf numFmtId="0" fontId="6" fillId="0" borderId="11" xfId="0" applyFont="1" applyBorder="1"/>
    <xf numFmtId="0" fontId="4" fillId="6" borderId="2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right"/>
    </xf>
    <xf numFmtId="0" fontId="0" fillId="0" borderId="1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5" fillId="0" borderId="3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0" fillId="0" borderId="2" xfId="0" applyFont="1" applyFill="1" applyBorder="1" applyAlignment="1">
      <alignment horizontal="right"/>
    </xf>
    <xf numFmtId="0" fontId="0" fillId="0" borderId="3" xfId="0" applyFont="1" applyFill="1" applyBorder="1" applyAlignment="1">
      <alignment horizontal="right"/>
    </xf>
    <xf numFmtId="0" fontId="0" fillId="0" borderId="4" xfId="0" applyFont="1" applyFill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4" fillId="0" borderId="11" xfId="0" applyFont="1" applyBorder="1" applyAlignment="1">
      <alignment horizontal="left"/>
    </xf>
    <xf numFmtId="0" fontId="0" fillId="0" borderId="11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0" fontId="0" fillId="0" borderId="0" xfId="0" applyFont="1" applyAlignment="1">
      <alignment horizontal="center" wrapText="1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10" borderId="14" xfId="0" applyFill="1" applyBorder="1" applyAlignment="1">
      <alignment horizontal="left"/>
    </xf>
    <xf numFmtId="0" fontId="0" fillId="10" borderId="15" xfId="0" applyFill="1" applyBorder="1" applyAlignment="1">
      <alignment horizontal="left"/>
    </xf>
    <xf numFmtId="0" fontId="0" fillId="10" borderId="16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0" fillId="0" borderId="27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10" borderId="14" xfId="0" applyFill="1" applyBorder="1" applyAlignment="1">
      <alignment horizontal="right"/>
    </xf>
    <xf numFmtId="0" fontId="0" fillId="10" borderId="15" xfId="0" applyFill="1" applyBorder="1" applyAlignment="1">
      <alignment horizontal="right"/>
    </xf>
    <xf numFmtId="0" fontId="0" fillId="10" borderId="16" xfId="0" applyFill="1" applyBorder="1" applyAlignment="1">
      <alignment horizontal="right"/>
    </xf>
    <xf numFmtId="0" fontId="0" fillId="0" borderId="11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11" xfId="0" applyFill="1" applyBorder="1" applyAlignment="1">
      <alignment horizontal="left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9" borderId="14" xfId="0" applyFill="1" applyBorder="1" applyAlignment="1">
      <alignment horizontal="left"/>
    </xf>
    <xf numFmtId="0" fontId="0" fillId="9" borderId="15" xfId="0" applyFill="1" applyBorder="1" applyAlignment="1">
      <alignment horizontal="left"/>
    </xf>
    <xf numFmtId="0" fontId="0" fillId="9" borderId="16" xfId="0" applyFill="1" applyBorder="1" applyAlignment="1">
      <alignment horizontal="left"/>
    </xf>
    <xf numFmtId="0" fontId="0" fillId="9" borderId="14" xfId="0" applyFill="1" applyBorder="1" applyAlignment="1">
      <alignment horizontal="right"/>
    </xf>
    <xf numFmtId="0" fontId="0" fillId="9" borderId="15" xfId="0" applyFill="1" applyBorder="1" applyAlignment="1">
      <alignment horizontal="right"/>
    </xf>
    <xf numFmtId="0" fontId="0" fillId="9" borderId="16" xfId="0" applyFill="1" applyBorder="1" applyAlignment="1">
      <alignment horizontal="right"/>
    </xf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11" borderId="14" xfId="0" applyFill="1" applyBorder="1" applyAlignment="1">
      <alignment horizontal="right"/>
    </xf>
    <xf numFmtId="0" fontId="0" fillId="11" borderId="15" xfId="0" applyFill="1" applyBorder="1" applyAlignment="1">
      <alignment horizontal="right"/>
    </xf>
    <xf numFmtId="0" fontId="0" fillId="11" borderId="16" xfId="0" applyFill="1" applyBorder="1" applyAlignment="1">
      <alignment horizontal="right"/>
    </xf>
    <xf numFmtId="0" fontId="0" fillId="11" borderId="14" xfId="0" applyFill="1" applyBorder="1" applyAlignment="1">
      <alignment horizontal="left"/>
    </xf>
    <xf numFmtId="0" fontId="0" fillId="11" borderId="15" xfId="0" applyFill="1" applyBorder="1" applyAlignment="1">
      <alignment horizontal="left"/>
    </xf>
    <xf numFmtId="0" fontId="0" fillId="11" borderId="16" xfId="0" applyFill="1" applyBorder="1" applyAlignment="1">
      <alignment horizontal="left"/>
    </xf>
    <xf numFmtId="0" fontId="0" fillId="0" borderId="14" xfId="0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0" fontId="0" fillId="10" borderId="14" xfId="0" applyFill="1" applyBorder="1"/>
    <xf numFmtId="0" fontId="0" fillId="10" borderId="15" xfId="0" applyFill="1" applyBorder="1"/>
    <xf numFmtId="0" fontId="0" fillId="10" borderId="16" xfId="0" applyFill="1" applyBorder="1"/>
    <xf numFmtId="0" fontId="0" fillId="0" borderId="11" xfId="0" applyFont="1" applyBorder="1" applyAlignment="1">
      <alignment horizontal="right"/>
    </xf>
    <xf numFmtId="0" fontId="0" fillId="9" borderId="14" xfId="0" applyFont="1" applyFill="1" applyBorder="1" applyAlignment="1">
      <alignment horizontal="left"/>
    </xf>
    <xf numFmtId="0" fontId="0" fillId="9" borderId="15" xfId="0" applyFont="1" applyFill="1" applyBorder="1" applyAlignment="1">
      <alignment horizontal="left"/>
    </xf>
    <xf numFmtId="0" fontId="0" fillId="9" borderId="16" xfId="0" applyFont="1" applyFill="1" applyBorder="1" applyAlignment="1">
      <alignment horizontal="left"/>
    </xf>
    <xf numFmtId="0" fontId="0" fillId="9" borderId="11" xfId="0" applyFill="1" applyBorder="1" applyAlignment="1">
      <alignment horizontal="right"/>
    </xf>
    <xf numFmtId="0" fontId="0" fillId="0" borderId="14" xfId="0" applyFont="1" applyBorder="1" applyAlignment="1"/>
    <xf numFmtId="0" fontId="0" fillId="0" borderId="15" xfId="0" applyFont="1" applyBorder="1" applyAlignment="1"/>
    <xf numFmtId="0" fontId="0" fillId="0" borderId="16" xfId="0" applyFont="1" applyBorder="1" applyAlignment="1"/>
    <xf numFmtId="0" fontId="0" fillId="9" borderId="11" xfId="0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ny%20Hands/Many%20Hands_Enterprise%20Budg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ld%20Friends/Old%20Friends_Enterprise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Log"/>
      <sheetName val="Harvest Log"/>
      <sheetName val="Yield and Profit Summary Sheet"/>
    </sheetNames>
    <sheetDataSet>
      <sheetData sheetId="0">
        <row r="21">
          <cell r="G21">
            <v>987</v>
          </cell>
        </row>
      </sheetData>
      <sheetData sheetId="1">
        <row r="24">
          <cell r="D24">
            <v>4354.2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Log"/>
      <sheetName val="Harvest Log"/>
      <sheetName val="Yield and Profit Summary Sheet"/>
    </sheetNames>
    <sheetDataSet>
      <sheetData sheetId="0">
        <row r="25">
          <cell r="G25">
            <v>1215</v>
          </cell>
        </row>
        <row r="26">
          <cell r="G26">
            <v>780</v>
          </cell>
        </row>
      </sheetData>
      <sheetData sheetId="1">
        <row r="22">
          <cell r="G22">
            <v>1806.2166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1"/>
  <sheetViews>
    <sheetView topLeftCell="A55" workbookViewId="0">
      <selection activeCell="F87" sqref="F87"/>
    </sheetView>
  </sheetViews>
  <sheetFormatPr defaultColWidth="14.42578125" defaultRowHeight="15"/>
  <cols>
    <col min="1" max="1" width="9.140625" style="1" customWidth="1"/>
    <col min="2" max="4" width="8.7109375" style="1" customWidth="1"/>
    <col min="5" max="5" width="20.5703125" style="1" customWidth="1"/>
    <col min="6" max="6" width="10.85546875" style="1" customWidth="1"/>
    <col min="7" max="8" width="8.7109375" style="1" customWidth="1"/>
    <col min="9" max="16384" width="14.42578125" style="1"/>
  </cols>
  <sheetData>
    <row r="1" spans="1:16">
      <c r="A1" s="155" t="s">
        <v>0</v>
      </c>
      <c r="B1" s="156"/>
      <c r="C1" s="156"/>
      <c r="D1" s="156"/>
      <c r="E1" s="156"/>
      <c r="F1" s="156"/>
    </row>
    <row r="2" spans="1:16" ht="30.75" customHeight="1">
      <c r="A2" s="160" t="s">
        <v>1</v>
      </c>
      <c r="B2" s="156"/>
      <c r="C2" s="156"/>
      <c r="D2" s="156"/>
      <c r="E2" s="156"/>
      <c r="F2" s="156"/>
    </row>
    <row r="3" spans="1:16">
      <c r="A3" s="2"/>
      <c r="M3" s="106" t="s">
        <v>2</v>
      </c>
      <c r="N3" s="106"/>
      <c r="O3" s="106"/>
      <c r="P3" s="106"/>
    </row>
    <row r="4" spans="1:16">
      <c r="A4" s="3" t="s">
        <v>3</v>
      </c>
      <c r="B4" s="4"/>
      <c r="D4" s="3" t="s">
        <v>4</v>
      </c>
      <c r="M4" s="5" t="s">
        <v>5</v>
      </c>
      <c r="N4" s="157" t="s">
        <v>6</v>
      </c>
      <c r="O4" s="158"/>
      <c r="P4" s="6"/>
    </row>
    <row r="5" spans="1:16">
      <c r="A5" s="103" t="s">
        <v>7</v>
      </c>
      <c r="B5" s="104"/>
      <c r="C5" s="104"/>
      <c r="D5" s="104"/>
      <c r="E5" s="105"/>
      <c r="F5" s="7">
        <f>60-3-3</f>
        <v>54</v>
      </c>
      <c r="M5" s="5" t="s">
        <v>8</v>
      </c>
      <c r="N5" s="157" t="s">
        <v>6</v>
      </c>
      <c r="O5" s="158"/>
      <c r="P5" s="6"/>
    </row>
    <row r="6" spans="1:16">
      <c r="A6" s="103" t="s">
        <v>9</v>
      </c>
      <c r="B6" s="125"/>
      <c r="C6" s="125"/>
      <c r="D6" s="125"/>
      <c r="E6" s="126"/>
      <c r="F6" s="7">
        <v>25</v>
      </c>
      <c r="G6" s="1" t="s">
        <v>10</v>
      </c>
      <c r="M6" s="5" t="s">
        <v>11</v>
      </c>
      <c r="N6" s="157" t="s">
        <v>6</v>
      </c>
      <c r="O6" s="158"/>
      <c r="P6" s="6"/>
    </row>
    <row r="7" spans="1:16">
      <c r="A7" s="103" t="s">
        <v>12</v>
      </c>
      <c r="B7" s="125"/>
      <c r="C7" s="125"/>
      <c r="D7" s="125"/>
      <c r="E7" s="126"/>
      <c r="F7" s="7">
        <v>9</v>
      </c>
      <c r="M7" s="5" t="s">
        <v>13</v>
      </c>
      <c r="N7" s="157" t="s">
        <v>6</v>
      </c>
      <c r="O7" s="158"/>
      <c r="P7" s="6"/>
    </row>
    <row r="8" spans="1:16">
      <c r="A8" s="103" t="s">
        <v>14</v>
      </c>
      <c r="B8" s="104"/>
      <c r="C8" s="104"/>
      <c r="D8" s="104"/>
      <c r="E8" s="105"/>
      <c r="F8" s="8">
        <f>F5*F6</f>
        <v>1350</v>
      </c>
      <c r="M8" s="5" t="s">
        <v>15</v>
      </c>
      <c r="N8" s="157" t="s">
        <v>6</v>
      </c>
      <c r="O8" s="158"/>
      <c r="P8" s="6"/>
    </row>
    <row r="9" spans="1:16">
      <c r="A9" s="9"/>
      <c r="B9" s="9"/>
      <c r="C9" s="9"/>
      <c r="D9" s="9"/>
      <c r="E9" s="9"/>
      <c r="F9" s="10"/>
      <c r="M9" s="5" t="s">
        <v>16</v>
      </c>
      <c r="N9" s="157" t="s">
        <v>6</v>
      </c>
      <c r="O9" s="158"/>
      <c r="P9" s="6"/>
    </row>
    <row r="10" spans="1:16" ht="15" customHeight="1">
      <c r="M10" s="11" t="s">
        <v>17</v>
      </c>
      <c r="N10" s="145" t="s">
        <v>6</v>
      </c>
      <c r="O10" s="146"/>
      <c r="P10" s="6"/>
    </row>
    <row r="11" spans="1:16" ht="30.75" customHeight="1">
      <c r="A11" s="159" t="s">
        <v>18</v>
      </c>
      <c r="B11" s="104"/>
      <c r="C11" s="104"/>
      <c r="D11" s="104"/>
      <c r="E11" s="105"/>
      <c r="F11" s="12">
        <f>'[1]Production Log'!G21</f>
        <v>987</v>
      </c>
      <c r="G11" s="10"/>
      <c r="H11" s="10"/>
      <c r="M11" s="147" t="s">
        <v>19</v>
      </c>
      <c r="N11" s="148"/>
      <c r="O11" s="149"/>
      <c r="P11" s="12"/>
    </row>
    <row r="12" spans="1:16" ht="15" customHeight="1">
      <c r="M12" s="13" t="s">
        <v>20</v>
      </c>
      <c r="N12" s="145" t="s">
        <v>6</v>
      </c>
      <c r="O12" s="146"/>
      <c r="P12" s="6"/>
    </row>
    <row r="13" spans="1:16">
      <c r="M13" s="147" t="s">
        <v>21</v>
      </c>
      <c r="N13" s="148"/>
      <c r="O13" s="149"/>
      <c r="P13" s="12"/>
    </row>
    <row r="14" spans="1:16">
      <c r="A14" s="106" t="s">
        <v>22</v>
      </c>
      <c r="B14" s="107"/>
      <c r="C14" s="107"/>
      <c r="D14" s="107"/>
      <c r="E14" s="107"/>
      <c r="F14" s="107"/>
      <c r="M14" s="13" t="s">
        <v>23</v>
      </c>
      <c r="N14" s="145" t="s">
        <v>6</v>
      </c>
      <c r="O14" s="146"/>
      <c r="P14" s="6"/>
    </row>
    <row r="15" spans="1:16">
      <c r="A15" s="103" t="s">
        <v>24</v>
      </c>
      <c r="B15" s="104"/>
      <c r="C15" s="104"/>
      <c r="D15" s="104"/>
      <c r="E15" s="105"/>
      <c r="F15" s="8">
        <v>30</v>
      </c>
      <c r="M15" s="147" t="s">
        <v>25</v>
      </c>
      <c r="N15" s="148"/>
      <c r="O15" s="149"/>
      <c r="P15" s="12"/>
    </row>
    <row r="16" spans="1:16">
      <c r="A16" s="103" t="s">
        <v>26</v>
      </c>
      <c r="B16" s="104"/>
      <c r="C16" s="104"/>
      <c r="D16" s="104"/>
      <c r="E16" s="105"/>
      <c r="F16" s="14">
        <f>F8/F15</f>
        <v>45</v>
      </c>
      <c r="M16" s="13" t="s">
        <v>27</v>
      </c>
      <c r="N16" s="145" t="s">
        <v>6</v>
      </c>
      <c r="O16" s="146"/>
      <c r="P16" s="6"/>
    </row>
    <row r="17" spans="1:16">
      <c r="M17" s="150" t="s">
        <v>28</v>
      </c>
      <c r="N17" s="151"/>
      <c r="O17" s="152"/>
      <c r="P17" s="7"/>
    </row>
    <row r="18" spans="1:16">
      <c r="M18" s="153" t="s">
        <v>29</v>
      </c>
      <c r="N18" s="154"/>
      <c r="O18" s="154"/>
      <c r="P18" s="15">
        <v>0</v>
      </c>
    </row>
    <row r="19" spans="1:16">
      <c r="A19" s="155" t="s">
        <v>30</v>
      </c>
      <c r="B19" s="156"/>
      <c r="C19" s="156"/>
      <c r="D19" s="156"/>
      <c r="E19" s="156"/>
      <c r="F19" s="156"/>
    </row>
    <row r="20" spans="1:16">
      <c r="A20" s="103" t="s">
        <v>31</v>
      </c>
      <c r="B20" s="104"/>
      <c r="C20" s="104"/>
      <c r="D20" s="104"/>
      <c r="E20" s="105"/>
      <c r="F20" s="16">
        <f>'[1]Harvest Log'!D24</f>
        <v>4354.2</v>
      </c>
    </row>
    <row r="21" spans="1:16">
      <c r="A21" s="103" t="s">
        <v>32</v>
      </c>
      <c r="B21" s="104"/>
      <c r="C21" s="104"/>
      <c r="D21" s="104"/>
      <c r="E21" s="105"/>
      <c r="F21" s="12">
        <v>47</v>
      </c>
    </row>
    <row r="22" spans="1:16">
      <c r="A22" s="103" t="s">
        <v>33</v>
      </c>
      <c r="B22" s="104"/>
      <c r="C22" s="104"/>
      <c r="D22" s="104"/>
      <c r="E22" s="105"/>
      <c r="F22" s="12">
        <v>80</v>
      </c>
    </row>
    <row r="23" spans="1:16" ht="15.75" customHeight="1">
      <c r="A23" s="103" t="s">
        <v>34</v>
      </c>
      <c r="B23" s="125"/>
      <c r="C23" s="125"/>
      <c r="D23" s="125"/>
      <c r="E23" s="126"/>
      <c r="F23" s="12">
        <v>6</v>
      </c>
      <c r="G23" s="17" t="s">
        <v>35</v>
      </c>
    </row>
    <row r="24" spans="1:16" ht="15.75" customHeight="1">
      <c r="A24" s="139" t="s">
        <v>36</v>
      </c>
      <c r="B24" s="140"/>
      <c r="C24" s="140"/>
      <c r="D24" s="140"/>
      <c r="E24" s="141"/>
      <c r="F24" s="18">
        <f>F21/F22</f>
        <v>0.58750000000000002</v>
      </c>
    </row>
    <row r="25" spans="1:16" ht="15.75" customHeight="1">
      <c r="A25" s="142" t="s">
        <v>37</v>
      </c>
      <c r="B25" s="143"/>
      <c r="C25" s="143"/>
      <c r="D25" s="143"/>
      <c r="E25" s="144"/>
      <c r="F25" s="19">
        <f>F23/F22</f>
        <v>7.4999999999999997E-2</v>
      </c>
    </row>
    <row r="26" spans="1:16" ht="15.75" customHeight="1">
      <c r="A26" s="142" t="s">
        <v>38</v>
      </c>
      <c r="B26" s="143"/>
      <c r="C26" s="143"/>
      <c r="D26" s="143"/>
      <c r="E26" s="144"/>
      <c r="F26" s="19">
        <f>F23/F21</f>
        <v>0.1276595744680851</v>
      </c>
    </row>
    <row r="27" spans="1:16" ht="15.75" customHeight="1">
      <c r="A27" s="142" t="s">
        <v>39</v>
      </c>
      <c r="B27" s="143"/>
      <c r="C27" s="143"/>
      <c r="D27" s="143"/>
      <c r="E27" s="144"/>
      <c r="F27" s="19">
        <f>F22/F21</f>
        <v>1.7021276595744681</v>
      </c>
    </row>
    <row r="28" spans="1:16" ht="15.75" customHeight="1"/>
    <row r="29" spans="1:16" ht="15.75" customHeight="1">
      <c r="A29" s="106" t="s">
        <v>40</v>
      </c>
      <c r="B29" s="107"/>
      <c r="C29" s="107"/>
      <c r="D29" s="107"/>
      <c r="E29" s="107"/>
      <c r="F29" s="107"/>
    </row>
    <row r="30" spans="1:16" ht="15.75" customHeight="1">
      <c r="A30" s="127" t="s">
        <v>41</v>
      </c>
      <c r="B30" s="104"/>
      <c r="C30" s="104"/>
      <c r="D30" s="104"/>
      <c r="E30" s="105"/>
      <c r="F30" s="8">
        <f>(SUM(F20,F15,F11))/60</f>
        <v>89.52</v>
      </c>
    </row>
    <row r="31" spans="1:16" ht="15.75" customHeight="1">
      <c r="A31" s="103" t="s">
        <v>42</v>
      </c>
      <c r="B31" s="104"/>
      <c r="C31" s="104"/>
      <c r="D31" s="104"/>
      <c r="E31" s="105"/>
      <c r="F31" s="20">
        <f>15*1.3</f>
        <v>19.5</v>
      </c>
    </row>
    <row r="32" spans="1:16" ht="15.75" customHeight="1">
      <c r="A32" s="103" t="s">
        <v>43</v>
      </c>
      <c r="B32" s="104"/>
      <c r="C32" s="104"/>
      <c r="D32" s="104"/>
      <c r="E32" s="105"/>
      <c r="F32" s="21">
        <f>F31*F30</f>
        <v>1745.6399999999999</v>
      </c>
    </row>
    <row r="33" spans="1:7" ht="15.75" customHeight="1"/>
    <row r="34" spans="1:7" ht="15.75" customHeight="1"/>
    <row r="35" spans="1:7" ht="15.75" customHeight="1">
      <c r="A35" s="106" t="s">
        <v>44</v>
      </c>
      <c r="B35" s="107"/>
      <c r="C35" s="107"/>
      <c r="D35" s="107"/>
      <c r="E35" s="107"/>
      <c r="F35" s="107"/>
      <c r="G35" s="17"/>
    </row>
    <row r="36" spans="1:7" ht="15.75" customHeight="1">
      <c r="A36" s="103" t="s">
        <v>34</v>
      </c>
      <c r="B36" s="104"/>
      <c r="C36" s="104"/>
      <c r="D36" s="104"/>
      <c r="E36" s="105"/>
      <c r="F36" s="22"/>
      <c r="G36" s="17"/>
    </row>
    <row r="37" spans="1:7" ht="15.75" customHeight="1">
      <c r="A37" s="103" t="s">
        <v>45</v>
      </c>
      <c r="B37" s="104"/>
      <c r="C37" s="104"/>
      <c r="D37" s="104"/>
      <c r="E37" s="105"/>
      <c r="F37" s="22"/>
      <c r="G37" s="17"/>
    </row>
    <row r="38" spans="1:7" ht="15.75" customHeight="1">
      <c r="A38" s="103" t="s">
        <v>46</v>
      </c>
      <c r="B38" s="125"/>
      <c r="C38" s="125"/>
      <c r="D38" s="125"/>
      <c r="E38" s="126"/>
      <c r="F38" s="22"/>
      <c r="G38" s="17"/>
    </row>
    <row r="39" spans="1:7" ht="15.75" customHeight="1">
      <c r="A39" s="103" t="s">
        <v>47</v>
      </c>
      <c r="B39" s="125"/>
      <c r="C39" s="125"/>
      <c r="D39" s="125"/>
      <c r="E39" s="126"/>
      <c r="F39" s="22"/>
    </row>
    <row r="40" spans="1:7" ht="15.75" customHeight="1">
      <c r="A40" s="103" t="s">
        <v>48</v>
      </c>
      <c r="B40" s="125"/>
      <c r="C40" s="125"/>
      <c r="D40" s="125"/>
      <c r="E40" s="126"/>
      <c r="F40" s="22"/>
    </row>
    <row r="41" spans="1:7" ht="15.75" customHeight="1">
      <c r="A41" s="127" t="s">
        <v>49</v>
      </c>
      <c r="B41" s="128"/>
      <c r="C41" s="128"/>
      <c r="D41" s="128"/>
      <c r="E41" s="129"/>
      <c r="F41" s="16">
        <v>468</v>
      </c>
    </row>
    <row r="42" spans="1:7" ht="15.75" customHeight="1">
      <c r="A42" s="130" t="s">
        <v>50</v>
      </c>
      <c r="B42" s="131"/>
      <c r="C42" s="131"/>
      <c r="D42" s="131"/>
      <c r="E42" s="132"/>
      <c r="F42" s="23">
        <v>6.41</v>
      </c>
      <c r="G42" s="24" t="s">
        <v>51</v>
      </c>
    </row>
    <row r="43" spans="1:7" ht="15.75" customHeight="1">
      <c r="A43" s="133" t="s">
        <v>52</v>
      </c>
      <c r="B43" s="134"/>
      <c r="C43" s="134"/>
      <c r="D43" s="134"/>
      <c r="E43" s="134"/>
      <c r="F43" s="25">
        <v>3000</v>
      </c>
      <c r="G43" s="17" t="s">
        <v>172</v>
      </c>
    </row>
    <row r="44" spans="1:7" ht="15.75" customHeight="1">
      <c r="A44" s="26"/>
      <c r="B44" s="26"/>
      <c r="C44" s="26"/>
      <c r="D44" s="26"/>
      <c r="E44" s="26"/>
      <c r="F44" s="27"/>
    </row>
    <row r="45" spans="1:7" ht="15.75" customHeight="1"/>
    <row r="46" spans="1:7" ht="15.75" customHeight="1">
      <c r="A46" s="106" t="s">
        <v>53</v>
      </c>
      <c r="B46" s="107"/>
      <c r="C46" s="107"/>
      <c r="D46" s="107"/>
      <c r="E46" s="107"/>
      <c r="F46" s="107"/>
    </row>
    <row r="47" spans="1:7" ht="15.75" customHeight="1">
      <c r="A47" s="135" t="s">
        <v>54</v>
      </c>
      <c r="B47" s="136"/>
      <c r="C47" s="136"/>
      <c r="D47" s="136"/>
      <c r="E47" s="136"/>
      <c r="F47" s="137"/>
      <c r="G47" s="17" t="s">
        <v>55</v>
      </c>
    </row>
    <row r="48" spans="1:7" ht="15.75" customHeight="1">
      <c r="A48" s="138" t="s">
        <v>56</v>
      </c>
      <c r="B48" s="119"/>
      <c r="C48" s="119"/>
      <c r="D48" s="119"/>
      <c r="E48" s="120"/>
      <c r="F48" s="28">
        <v>8.0000000000000004E-4</v>
      </c>
      <c r="G48" s="17"/>
    </row>
    <row r="49" spans="1:7" ht="15.75" customHeight="1">
      <c r="A49" s="118" t="s">
        <v>57</v>
      </c>
      <c r="B49" s="119"/>
      <c r="C49" s="119"/>
      <c r="D49" s="119"/>
      <c r="E49" s="120"/>
      <c r="F49" s="29" t="s">
        <v>58</v>
      </c>
      <c r="G49" s="17" t="s">
        <v>59</v>
      </c>
    </row>
    <row r="50" spans="1:7" ht="15.75" customHeight="1">
      <c r="A50" s="118" t="s">
        <v>60</v>
      </c>
      <c r="B50" s="119"/>
      <c r="C50" s="119"/>
      <c r="D50" s="119"/>
      <c r="E50" s="120"/>
      <c r="F50" s="30">
        <v>62208</v>
      </c>
    </row>
    <row r="51" spans="1:7" ht="15.75" customHeight="1">
      <c r="A51" s="118" t="s">
        <v>61</v>
      </c>
      <c r="B51" s="119"/>
      <c r="C51" s="119"/>
      <c r="D51" s="119"/>
      <c r="E51" s="120"/>
      <c r="F51" s="31">
        <f>F50*F48</f>
        <v>49.766400000000004</v>
      </c>
    </row>
    <row r="52" spans="1:7" ht="15.75" customHeight="1">
      <c r="A52" s="111" t="s">
        <v>62</v>
      </c>
      <c r="B52" s="112"/>
      <c r="C52" s="112"/>
      <c r="D52" s="112"/>
      <c r="E52" s="112"/>
      <c r="F52" s="113"/>
    </row>
    <row r="53" spans="1:7" ht="15.75" customHeight="1">
      <c r="A53" s="108" t="s">
        <v>57</v>
      </c>
      <c r="B53" s="109"/>
      <c r="C53" s="109"/>
      <c r="D53" s="109"/>
      <c r="E53" s="110"/>
      <c r="F53" s="29" t="s">
        <v>63</v>
      </c>
    </row>
    <row r="54" spans="1:7" ht="15.75" customHeight="1">
      <c r="A54" s="114" t="s">
        <v>64</v>
      </c>
      <c r="B54" s="121"/>
      <c r="C54" s="121"/>
      <c r="D54" s="121"/>
      <c r="E54" s="122"/>
      <c r="F54" s="32">
        <f>850/2000</f>
        <v>0.42499999999999999</v>
      </c>
      <c r="G54" s="17" t="s">
        <v>65</v>
      </c>
    </row>
    <row r="55" spans="1:7" ht="15.75" customHeight="1">
      <c r="A55" s="108" t="s">
        <v>66</v>
      </c>
      <c r="B55" s="109"/>
      <c r="C55" s="109"/>
      <c r="D55" s="109"/>
      <c r="E55" s="110"/>
      <c r="F55" s="30">
        <v>24.3</v>
      </c>
    </row>
    <row r="56" spans="1:7" ht="15.75" customHeight="1">
      <c r="A56" s="108" t="s">
        <v>67</v>
      </c>
      <c r="B56" s="109"/>
      <c r="C56" s="109"/>
      <c r="D56" s="109"/>
      <c r="E56" s="110"/>
      <c r="F56" s="33">
        <f>F54*F55</f>
        <v>10.327500000000001</v>
      </c>
    </row>
    <row r="57" spans="1:7" ht="15.75" customHeight="1">
      <c r="A57" s="115" t="s">
        <v>68</v>
      </c>
      <c r="B57" s="116"/>
      <c r="C57" s="116"/>
      <c r="D57" s="116"/>
      <c r="E57" s="116"/>
      <c r="F57" s="117"/>
    </row>
    <row r="58" spans="1:7" ht="15.75" customHeight="1">
      <c r="A58" s="118" t="s">
        <v>57</v>
      </c>
      <c r="B58" s="119"/>
      <c r="C58" s="119"/>
      <c r="D58" s="119"/>
      <c r="E58" s="120"/>
      <c r="F58" s="29" t="s">
        <v>63</v>
      </c>
    </row>
    <row r="59" spans="1:7" ht="15.75" customHeight="1">
      <c r="A59" s="118" t="s">
        <v>69</v>
      </c>
      <c r="B59" s="119"/>
      <c r="C59" s="119"/>
      <c r="D59" s="119"/>
      <c r="E59" s="120"/>
      <c r="F59" s="32">
        <f>700/2000</f>
        <v>0.35</v>
      </c>
      <c r="G59" s="17" t="s">
        <v>70</v>
      </c>
    </row>
    <row r="60" spans="1:7" ht="15.75" customHeight="1">
      <c r="A60" s="118" t="s">
        <v>71</v>
      </c>
      <c r="B60" s="119"/>
      <c r="C60" s="119"/>
      <c r="D60" s="119"/>
      <c r="E60" s="120"/>
      <c r="F60" s="30">
        <v>24.3</v>
      </c>
    </row>
    <row r="61" spans="1:7" ht="15.75" customHeight="1">
      <c r="A61" s="118" t="s">
        <v>72</v>
      </c>
      <c r="B61" s="119"/>
      <c r="C61" s="119"/>
      <c r="D61" s="119"/>
      <c r="E61" s="120"/>
      <c r="F61" s="34">
        <f>F60*F59</f>
        <v>8.504999999999999</v>
      </c>
    </row>
    <row r="62" spans="1:7" ht="15.75" customHeight="1">
      <c r="A62" s="111" t="s">
        <v>73</v>
      </c>
      <c r="B62" s="123"/>
      <c r="C62" s="123"/>
      <c r="D62" s="123"/>
      <c r="E62" s="123"/>
      <c r="F62" s="124"/>
    </row>
    <row r="63" spans="1:7" ht="15.75" customHeight="1">
      <c r="A63" s="108" t="s">
        <v>57</v>
      </c>
      <c r="B63" s="109"/>
      <c r="C63" s="109"/>
      <c r="D63" s="109"/>
      <c r="E63" s="110"/>
      <c r="F63" s="30"/>
    </row>
    <row r="64" spans="1:7" ht="15.75" customHeight="1">
      <c r="A64" s="108" t="s">
        <v>74</v>
      </c>
      <c r="B64" s="109"/>
      <c r="C64" s="109"/>
      <c r="D64" s="109"/>
      <c r="E64" s="110"/>
      <c r="F64" s="30"/>
    </row>
    <row r="65" spans="1:8" ht="15.75" customHeight="1">
      <c r="A65" s="108" t="s">
        <v>75</v>
      </c>
      <c r="B65" s="109"/>
      <c r="C65" s="109"/>
      <c r="D65" s="109"/>
      <c r="E65" s="110"/>
      <c r="F65" s="30"/>
    </row>
    <row r="66" spans="1:8" ht="15.75" customHeight="1">
      <c r="A66" s="108" t="s">
        <v>76</v>
      </c>
      <c r="B66" s="109"/>
      <c r="C66" s="109"/>
      <c r="D66" s="109"/>
      <c r="E66" s="110"/>
      <c r="F66" s="35"/>
    </row>
    <row r="67" spans="1:8" ht="15.75" customHeight="1">
      <c r="A67" s="115" t="s">
        <v>77</v>
      </c>
      <c r="B67" s="116"/>
      <c r="C67" s="116"/>
      <c r="D67" s="116"/>
      <c r="E67" s="116"/>
      <c r="F67" s="117"/>
    </row>
    <row r="68" spans="1:8" ht="15.75" customHeight="1">
      <c r="A68" s="118" t="s">
        <v>57</v>
      </c>
      <c r="B68" s="119"/>
      <c r="C68" s="119"/>
      <c r="D68" s="119"/>
      <c r="E68" s="120"/>
      <c r="F68" s="36"/>
    </row>
    <row r="69" spans="1:8" ht="15.75" customHeight="1">
      <c r="A69" s="118" t="s">
        <v>78</v>
      </c>
      <c r="B69" s="119"/>
      <c r="C69" s="119"/>
      <c r="D69" s="119"/>
      <c r="E69" s="120"/>
      <c r="F69" s="37"/>
    </row>
    <row r="70" spans="1:8" ht="15.75" customHeight="1">
      <c r="A70" s="118" t="s">
        <v>79</v>
      </c>
      <c r="B70" s="119"/>
      <c r="C70" s="119"/>
      <c r="D70" s="119"/>
      <c r="E70" s="120"/>
      <c r="F70" s="30"/>
    </row>
    <row r="71" spans="1:8" ht="15.75" customHeight="1">
      <c r="A71" s="118" t="s">
        <v>80</v>
      </c>
      <c r="B71" s="119"/>
      <c r="C71" s="119"/>
      <c r="D71" s="119"/>
      <c r="E71" s="120"/>
      <c r="F71" s="34"/>
    </row>
    <row r="72" spans="1:8" ht="15.75" customHeight="1">
      <c r="A72" s="111" t="s">
        <v>81</v>
      </c>
      <c r="B72" s="112"/>
      <c r="C72" s="112"/>
      <c r="D72" s="112"/>
      <c r="E72" s="112"/>
      <c r="F72" s="113"/>
    </row>
    <row r="73" spans="1:8" ht="15.75" customHeight="1">
      <c r="A73" s="114" t="s">
        <v>56</v>
      </c>
      <c r="B73" s="109"/>
      <c r="C73" s="109"/>
      <c r="D73" s="109"/>
      <c r="E73" s="110"/>
      <c r="F73" s="32"/>
    </row>
    <row r="74" spans="1:8" ht="15.75" customHeight="1">
      <c r="A74" s="108" t="s">
        <v>57</v>
      </c>
      <c r="B74" s="109"/>
      <c r="C74" s="109"/>
      <c r="D74" s="109"/>
      <c r="E74" s="110"/>
      <c r="F74" s="30"/>
    </row>
    <row r="75" spans="1:8" ht="15.75" customHeight="1">
      <c r="A75" s="108" t="s">
        <v>82</v>
      </c>
      <c r="B75" s="109"/>
      <c r="C75" s="109"/>
      <c r="D75" s="109"/>
      <c r="E75" s="110"/>
      <c r="F75" s="30"/>
    </row>
    <row r="76" spans="1:8" ht="15.75" customHeight="1">
      <c r="A76" s="108" t="s">
        <v>83</v>
      </c>
      <c r="B76" s="109"/>
      <c r="C76" s="109"/>
      <c r="D76" s="109"/>
      <c r="E76" s="110"/>
      <c r="F76" s="34">
        <v>0</v>
      </c>
    </row>
    <row r="77" spans="1:8" ht="15.75" customHeight="1">
      <c r="A77" s="111" t="s">
        <v>84</v>
      </c>
      <c r="B77" s="112"/>
      <c r="C77" s="112"/>
      <c r="D77" s="112"/>
      <c r="E77" s="112"/>
      <c r="F77" s="113"/>
    </row>
    <row r="78" spans="1:8" ht="15.75" customHeight="1">
      <c r="A78" s="114" t="s">
        <v>56</v>
      </c>
      <c r="B78" s="109"/>
      <c r="C78" s="109"/>
      <c r="D78" s="109"/>
      <c r="E78" s="110"/>
      <c r="F78" s="6"/>
    </row>
    <row r="79" spans="1:8" ht="15.75" customHeight="1">
      <c r="A79" s="108" t="s">
        <v>57</v>
      </c>
      <c r="B79" s="109"/>
      <c r="C79" s="109"/>
      <c r="D79" s="109"/>
      <c r="E79" s="110"/>
      <c r="F79" s="12"/>
      <c r="H79" s="10"/>
    </row>
    <row r="80" spans="1:8" ht="15.75" customHeight="1">
      <c r="A80" s="108" t="s">
        <v>82</v>
      </c>
      <c r="B80" s="109"/>
      <c r="C80" s="109"/>
      <c r="D80" s="109"/>
      <c r="E80" s="110"/>
      <c r="F80" s="12"/>
    </row>
    <row r="81" spans="1:7" ht="15.75" customHeight="1">
      <c r="A81" s="108" t="s">
        <v>85</v>
      </c>
      <c r="B81" s="109"/>
      <c r="C81" s="109"/>
      <c r="D81" s="109"/>
      <c r="E81" s="110"/>
      <c r="F81" s="38">
        <v>0</v>
      </c>
    </row>
    <row r="82" spans="1:7" ht="15.75" customHeight="1">
      <c r="A82" s="103" t="s">
        <v>86</v>
      </c>
      <c r="B82" s="104"/>
      <c r="C82" s="104"/>
      <c r="D82" s="104"/>
      <c r="E82" s="105"/>
      <c r="F82" s="39">
        <f>SUM(F51,F56,F61,F66,F71,F76,F81)</f>
        <v>68.5989</v>
      </c>
    </row>
    <row r="83" spans="1:7" ht="15.75" customHeight="1"/>
    <row r="84" spans="1:7" ht="15.75" customHeight="1"/>
    <row r="85" spans="1:7" ht="15.75" customHeight="1">
      <c r="A85" s="106" t="s">
        <v>87</v>
      </c>
      <c r="B85" s="107"/>
      <c r="C85" s="107"/>
      <c r="D85" s="107"/>
      <c r="E85" s="107"/>
      <c r="F85" s="107"/>
    </row>
    <row r="86" spans="1:7" ht="15.75" customHeight="1">
      <c r="A86" s="103" t="s">
        <v>88</v>
      </c>
      <c r="B86" s="104"/>
      <c r="C86" s="104"/>
      <c r="D86" s="104"/>
      <c r="E86" s="105"/>
      <c r="F86" s="39">
        <f>F43-F32-F82</f>
        <v>1185.7611000000002</v>
      </c>
      <c r="G86" s="1" t="s">
        <v>89</v>
      </c>
    </row>
    <row r="87" spans="1:7" ht="15.75" customHeight="1">
      <c r="A87" s="103" t="s">
        <v>90</v>
      </c>
      <c r="B87" s="104"/>
      <c r="C87" s="104"/>
      <c r="D87" s="104"/>
      <c r="E87" s="105"/>
      <c r="F87" s="38">
        <f>F86/F8</f>
        <v>0.87834155555555571</v>
      </c>
    </row>
    <row r="88" spans="1:7" ht="15.75" customHeight="1"/>
    <row r="89" spans="1:7" ht="15.75" customHeight="1"/>
    <row r="90" spans="1:7" ht="15.75" customHeight="1"/>
    <row r="91" spans="1:7" ht="15.75" customHeight="1"/>
    <row r="92" spans="1:7" ht="15.75" customHeight="1"/>
    <row r="93" spans="1:7" ht="15.75" customHeight="1"/>
    <row r="94" spans="1:7" ht="15.75" customHeight="1"/>
    <row r="95" spans="1:7" ht="15.75" customHeight="1"/>
    <row r="96" spans="1:7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88">
    <mergeCell ref="A1:F1"/>
    <mergeCell ref="A2:F2"/>
    <mergeCell ref="M3:P3"/>
    <mergeCell ref="N4:O4"/>
    <mergeCell ref="A5:E5"/>
    <mergeCell ref="N5:O5"/>
    <mergeCell ref="M13:O13"/>
    <mergeCell ref="A6:E6"/>
    <mergeCell ref="N6:O6"/>
    <mergeCell ref="A7:E7"/>
    <mergeCell ref="N7:O7"/>
    <mergeCell ref="A8:E8"/>
    <mergeCell ref="N8:O8"/>
    <mergeCell ref="N9:O9"/>
    <mergeCell ref="N10:O10"/>
    <mergeCell ref="A11:E11"/>
    <mergeCell ref="M11:O11"/>
    <mergeCell ref="N12:O12"/>
    <mergeCell ref="A22:E22"/>
    <mergeCell ref="A14:F14"/>
    <mergeCell ref="N14:O14"/>
    <mergeCell ref="A15:E15"/>
    <mergeCell ref="M15:O15"/>
    <mergeCell ref="A16:E16"/>
    <mergeCell ref="N16:O16"/>
    <mergeCell ref="M17:O17"/>
    <mergeCell ref="M18:O18"/>
    <mergeCell ref="A19:F19"/>
    <mergeCell ref="A20:E20"/>
    <mergeCell ref="A21:E21"/>
    <mergeCell ref="A37:E37"/>
    <mergeCell ref="A23:E23"/>
    <mergeCell ref="A24:E24"/>
    <mergeCell ref="A25:E25"/>
    <mergeCell ref="A26:E26"/>
    <mergeCell ref="A27:E27"/>
    <mergeCell ref="A29:F29"/>
    <mergeCell ref="A30:E30"/>
    <mergeCell ref="A31:E31"/>
    <mergeCell ref="A32:E32"/>
    <mergeCell ref="A35:F35"/>
    <mergeCell ref="A36:E36"/>
    <mergeCell ref="A51:E51"/>
    <mergeCell ref="A38:E38"/>
    <mergeCell ref="A39:E39"/>
    <mergeCell ref="A40:E40"/>
    <mergeCell ref="A41:E41"/>
    <mergeCell ref="A42:E42"/>
    <mergeCell ref="A43:E43"/>
    <mergeCell ref="A46:F46"/>
    <mergeCell ref="A47:F47"/>
    <mergeCell ref="A48:E48"/>
    <mergeCell ref="A49:E49"/>
    <mergeCell ref="A50:E50"/>
    <mergeCell ref="A63:E63"/>
    <mergeCell ref="A52:F52"/>
    <mergeCell ref="A53:E53"/>
    <mergeCell ref="A54:E54"/>
    <mergeCell ref="A55:E55"/>
    <mergeCell ref="A56:E56"/>
    <mergeCell ref="A57:F57"/>
    <mergeCell ref="A58:E58"/>
    <mergeCell ref="A59:E59"/>
    <mergeCell ref="A60:E60"/>
    <mergeCell ref="A61:E61"/>
    <mergeCell ref="A62:F62"/>
    <mergeCell ref="A75:E75"/>
    <mergeCell ref="A64:E64"/>
    <mergeCell ref="A65:E65"/>
    <mergeCell ref="A66:E66"/>
    <mergeCell ref="A67:F67"/>
    <mergeCell ref="A68:E68"/>
    <mergeCell ref="A69:E69"/>
    <mergeCell ref="A70:E70"/>
    <mergeCell ref="A71:E71"/>
    <mergeCell ref="A72:F72"/>
    <mergeCell ref="A73:E73"/>
    <mergeCell ref="A74:E74"/>
    <mergeCell ref="A82:E82"/>
    <mergeCell ref="A85:F85"/>
    <mergeCell ref="A86:E86"/>
    <mergeCell ref="A87:E87"/>
    <mergeCell ref="A76:E76"/>
    <mergeCell ref="A77:F77"/>
    <mergeCell ref="A78:E78"/>
    <mergeCell ref="A79:E79"/>
    <mergeCell ref="A80:E80"/>
    <mergeCell ref="A81:E8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workbookViewId="0">
      <selection activeCell="G32" sqref="G32"/>
    </sheetView>
  </sheetViews>
  <sheetFormatPr defaultRowHeight="15"/>
  <cols>
    <col min="1" max="1" width="9.140625" customWidth="1"/>
    <col min="5" max="5" width="22" customWidth="1"/>
    <col min="6" max="6" width="12.7109375" customWidth="1"/>
    <col min="18" max="18" width="11.5703125" bestFit="1" customWidth="1"/>
  </cols>
  <sheetData>
    <row r="1" spans="1:19">
      <c r="A1" s="181" t="s">
        <v>0</v>
      </c>
      <c r="B1" s="181"/>
      <c r="C1" s="181"/>
      <c r="D1" s="181"/>
      <c r="E1" s="181"/>
      <c r="F1" s="181"/>
    </row>
    <row r="2" spans="1:19" ht="30.75" customHeight="1">
      <c r="A2" s="160" t="s">
        <v>1</v>
      </c>
      <c r="B2" s="160"/>
      <c r="C2" s="160"/>
      <c r="D2" s="160"/>
      <c r="E2" s="160"/>
      <c r="F2" s="160"/>
    </row>
    <row r="3" spans="1:19">
      <c r="A3" s="40"/>
    </row>
    <row r="4" spans="1:19">
      <c r="A4" s="41" t="s">
        <v>3</v>
      </c>
      <c r="B4" s="42"/>
      <c r="D4" s="41" t="s">
        <v>4</v>
      </c>
      <c r="M4" s="173" t="s">
        <v>2</v>
      </c>
      <c r="N4" s="173"/>
      <c r="O4" s="173"/>
      <c r="P4" s="173"/>
      <c r="Q4" s="173"/>
      <c r="R4" s="173"/>
    </row>
    <row r="5" spans="1:19">
      <c r="A5" s="180" t="s">
        <v>7</v>
      </c>
      <c r="B5" s="180"/>
      <c r="C5" s="180"/>
      <c r="D5" s="180"/>
      <c r="E5" s="180"/>
      <c r="F5" s="43">
        <v>300</v>
      </c>
      <c r="M5" s="192" t="s">
        <v>124</v>
      </c>
      <c r="N5" s="193"/>
      <c r="O5" s="193"/>
      <c r="P5" s="194"/>
      <c r="Q5" s="74" t="s">
        <v>6</v>
      </c>
      <c r="R5" s="47">
        <v>950</v>
      </c>
      <c r="S5" t="s">
        <v>125</v>
      </c>
    </row>
    <row r="6" spans="1:19">
      <c r="A6" s="161" t="s">
        <v>126</v>
      </c>
      <c r="B6" s="162"/>
      <c r="C6" s="162"/>
      <c r="D6" s="162"/>
      <c r="E6" s="163"/>
      <c r="F6" s="43">
        <v>5</v>
      </c>
      <c r="M6" s="192" t="s">
        <v>127</v>
      </c>
      <c r="N6" s="193"/>
      <c r="O6" s="193"/>
      <c r="P6" s="194"/>
      <c r="Q6" s="74" t="s">
        <v>6</v>
      </c>
      <c r="R6" s="47">
        <v>400</v>
      </c>
    </row>
    <row r="7" spans="1:19">
      <c r="A7" s="161" t="s">
        <v>12</v>
      </c>
      <c r="B7" s="162"/>
      <c r="C7" s="162"/>
      <c r="D7" s="162"/>
      <c r="E7" s="163"/>
      <c r="F7" s="43">
        <v>2</v>
      </c>
      <c r="M7" s="192" t="s">
        <v>128</v>
      </c>
      <c r="N7" s="193"/>
      <c r="O7" s="193"/>
      <c r="P7" s="194"/>
      <c r="Q7" s="74" t="s">
        <v>6</v>
      </c>
      <c r="R7" s="47">
        <v>18000</v>
      </c>
    </row>
    <row r="8" spans="1:19">
      <c r="A8" s="180" t="s">
        <v>14</v>
      </c>
      <c r="B8" s="180"/>
      <c r="C8" s="180"/>
      <c r="D8" s="180"/>
      <c r="E8" s="180"/>
      <c r="F8" s="48">
        <f>F5*F6*F7</f>
        <v>3000</v>
      </c>
      <c r="M8" s="192" t="s">
        <v>129</v>
      </c>
      <c r="N8" s="193"/>
      <c r="O8" s="193"/>
      <c r="P8" s="194"/>
      <c r="Q8" s="74" t="s">
        <v>6</v>
      </c>
      <c r="R8" s="47">
        <v>20000</v>
      </c>
    </row>
    <row r="9" spans="1:19">
      <c r="A9" s="49"/>
      <c r="B9" s="49"/>
      <c r="C9" s="49"/>
      <c r="D9" s="49"/>
      <c r="E9" s="49"/>
      <c r="F9" s="50"/>
      <c r="M9" s="192" t="s">
        <v>15</v>
      </c>
      <c r="N9" s="193"/>
      <c r="O9" s="193"/>
      <c r="P9" s="194"/>
      <c r="Q9" s="74" t="s">
        <v>6</v>
      </c>
      <c r="R9" s="62"/>
    </row>
    <row r="10" spans="1:19">
      <c r="M10" s="192" t="s">
        <v>130</v>
      </c>
      <c r="N10" s="193"/>
      <c r="O10" s="193"/>
      <c r="P10" s="194"/>
      <c r="Q10" s="74" t="s">
        <v>6</v>
      </c>
      <c r="R10" s="62"/>
    </row>
    <row r="11" spans="1:19" ht="27.75" customHeight="1">
      <c r="A11" s="183" t="s">
        <v>131</v>
      </c>
      <c r="B11" s="184"/>
      <c r="C11" s="184"/>
      <c r="D11" s="184"/>
      <c r="E11" s="185"/>
      <c r="F11" s="51">
        <f>'[2]Production Log'!G25</f>
        <v>1215</v>
      </c>
      <c r="G11" s="52"/>
      <c r="H11" s="52"/>
      <c r="M11" s="186" t="s">
        <v>132</v>
      </c>
      <c r="N11" s="187"/>
      <c r="O11" s="187"/>
      <c r="P11" s="188"/>
      <c r="Q11" s="75" t="s">
        <v>6</v>
      </c>
      <c r="R11" s="62">
        <v>16000</v>
      </c>
    </row>
    <row r="12" spans="1:19">
      <c r="M12" s="189" t="s">
        <v>133</v>
      </c>
      <c r="N12" s="190"/>
      <c r="O12" s="190"/>
      <c r="P12" s="190"/>
      <c r="Q12" s="191"/>
      <c r="R12" s="51"/>
    </row>
    <row r="13" spans="1:19">
      <c r="M13" s="161" t="s">
        <v>20</v>
      </c>
      <c r="N13" s="162"/>
      <c r="O13" s="162"/>
      <c r="P13" s="163"/>
      <c r="Q13" s="74" t="s">
        <v>6</v>
      </c>
      <c r="R13" s="62"/>
    </row>
    <row r="14" spans="1:19">
      <c r="A14" s="173" t="s">
        <v>22</v>
      </c>
      <c r="B14" s="173"/>
      <c r="C14" s="173"/>
      <c r="D14" s="173"/>
      <c r="E14" s="173"/>
      <c r="F14" s="173"/>
      <c r="M14" s="164" t="s">
        <v>134</v>
      </c>
      <c r="N14" s="165"/>
      <c r="O14" s="165"/>
      <c r="P14" s="165"/>
      <c r="Q14" s="166"/>
      <c r="R14" s="51"/>
    </row>
    <row r="15" spans="1:19">
      <c r="A15" s="180" t="s">
        <v>24</v>
      </c>
      <c r="B15" s="180"/>
      <c r="C15" s="180"/>
      <c r="D15" s="180"/>
      <c r="E15" s="180"/>
      <c r="F15" s="48">
        <f>'[2]Production Log'!G26</f>
        <v>780</v>
      </c>
      <c r="G15" t="s">
        <v>135</v>
      </c>
      <c r="M15" s="186" t="s">
        <v>23</v>
      </c>
      <c r="N15" s="187"/>
      <c r="O15" s="187"/>
      <c r="P15" s="188"/>
      <c r="Q15" s="75" t="s">
        <v>6</v>
      </c>
      <c r="R15" s="62"/>
    </row>
    <row r="16" spans="1:19">
      <c r="A16" s="180" t="s">
        <v>26</v>
      </c>
      <c r="B16" s="180"/>
      <c r="C16" s="180"/>
      <c r="D16" s="180"/>
      <c r="E16" s="180"/>
      <c r="F16" s="76" t="s">
        <v>136</v>
      </c>
      <c r="M16" s="189" t="s">
        <v>137</v>
      </c>
      <c r="N16" s="190"/>
      <c r="O16" s="190"/>
      <c r="P16" s="190"/>
      <c r="Q16" s="191"/>
      <c r="R16" s="51"/>
    </row>
    <row r="17" spans="1:19">
      <c r="M17" s="161" t="s">
        <v>27</v>
      </c>
      <c r="N17" s="162"/>
      <c r="O17" s="162"/>
      <c r="P17" s="163"/>
      <c r="Q17" s="74" t="s">
        <v>6</v>
      </c>
      <c r="R17" s="62"/>
    </row>
    <row r="18" spans="1:19">
      <c r="M18" s="164" t="s">
        <v>138</v>
      </c>
      <c r="N18" s="165"/>
      <c r="O18" s="165"/>
      <c r="P18" s="165"/>
      <c r="Q18" s="166"/>
      <c r="R18" s="51"/>
    </row>
    <row r="19" spans="1:19">
      <c r="A19" s="181" t="s">
        <v>30</v>
      </c>
      <c r="B19" s="181"/>
      <c r="C19" s="181"/>
      <c r="D19" s="181"/>
      <c r="E19" s="181"/>
      <c r="F19" s="181"/>
      <c r="M19" s="182" t="s">
        <v>29</v>
      </c>
      <c r="N19" s="182"/>
      <c r="O19" s="182"/>
      <c r="P19" s="182"/>
      <c r="Q19" s="182"/>
      <c r="R19" s="77">
        <f>SUM(R5:R11,R13,R15,R17)</f>
        <v>55350</v>
      </c>
    </row>
    <row r="20" spans="1:19">
      <c r="A20" s="180" t="s">
        <v>31</v>
      </c>
      <c r="B20" s="180"/>
      <c r="C20" s="180"/>
      <c r="D20" s="180"/>
      <c r="E20" s="180"/>
      <c r="F20" s="78">
        <f>'[2]Harvest Log'!G22</f>
        <v>1806.2166</v>
      </c>
    </row>
    <row r="21" spans="1:19">
      <c r="A21" s="180" t="s">
        <v>32</v>
      </c>
      <c r="B21" s="180"/>
      <c r="C21" s="180"/>
      <c r="D21" s="180"/>
      <c r="E21" s="180"/>
      <c r="F21" s="51">
        <f>36*5</f>
        <v>180</v>
      </c>
    </row>
    <row r="22" spans="1:19">
      <c r="A22" s="161" t="s">
        <v>33</v>
      </c>
      <c r="B22" s="162"/>
      <c r="C22" s="162"/>
      <c r="D22" s="162"/>
      <c r="E22" s="163"/>
      <c r="F22" s="51">
        <v>80</v>
      </c>
      <c r="G22" t="s">
        <v>35</v>
      </c>
    </row>
    <row r="23" spans="1:19">
      <c r="A23" s="161" t="s">
        <v>34</v>
      </c>
      <c r="B23" s="162"/>
      <c r="C23" s="162"/>
      <c r="D23" s="162"/>
      <c r="E23" s="163"/>
      <c r="F23" s="51">
        <v>30</v>
      </c>
    </row>
    <row r="24" spans="1:19">
      <c r="A24" s="180" t="s">
        <v>36</v>
      </c>
      <c r="B24" s="180"/>
      <c r="C24" s="180"/>
      <c r="D24" s="180"/>
      <c r="E24" s="180"/>
      <c r="F24" s="48">
        <f>F21/F22</f>
        <v>2.25</v>
      </c>
      <c r="M24" s="1"/>
      <c r="N24" s="1"/>
      <c r="O24" s="1"/>
      <c r="P24" s="1"/>
      <c r="Q24" s="1"/>
      <c r="R24" s="1"/>
      <c r="S24" s="1"/>
    </row>
    <row r="25" spans="1:19" s="1" customFormat="1" ht="15.75" customHeight="1">
      <c r="A25" s="133" t="s">
        <v>37</v>
      </c>
      <c r="B25" s="133"/>
      <c r="C25" s="133"/>
      <c r="D25" s="133"/>
      <c r="E25" s="133"/>
      <c r="F25" s="79">
        <f>F23/F22</f>
        <v>0.375</v>
      </c>
    </row>
    <row r="26" spans="1:19" s="1" customFormat="1" ht="15.75" customHeight="1">
      <c r="A26" s="133" t="s">
        <v>38</v>
      </c>
      <c r="B26" s="133"/>
      <c r="C26" s="133"/>
      <c r="D26" s="133"/>
      <c r="E26" s="133"/>
      <c r="F26" s="61">
        <f>F23/F21</f>
        <v>0.16666666666666666</v>
      </c>
    </row>
    <row r="27" spans="1:19" s="1" customFormat="1" ht="15.75" customHeight="1">
      <c r="A27" s="133" t="s">
        <v>39</v>
      </c>
      <c r="B27" s="133"/>
      <c r="C27" s="133"/>
      <c r="D27" s="133"/>
      <c r="E27" s="133"/>
      <c r="F27" s="61">
        <f>F22/F21</f>
        <v>0.44444444444444442</v>
      </c>
      <c r="M27"/>
      <c r="N27"/>
      <c r="O27"/>
      <c r="P27"/>
      <c r="Q27"/>
      <c r="R27"/>
      <c r="S27"/>
    </row>
    <row r="30" spans="1:19">
      <c r="A30" s="173" t="s">
        <v>40</v>
      </c>
      <c r="B30" s="173"/>
      <c r="C30" s="173"/>
      <c r="D30" s="173"/>
      <c r="E30" s="173"/>
      <c r="F30" s="173"/>
    </row>
    <row r="31" spans="1:19">
      <c r="A31" s="180" t="s">
        <v>41</v>
      </c>
      <c r="B31" s="180"/>
      <c r="C31" s="180"/>
      <c r="D31" s="180"/>
      <c r="E31" s="180"/>
      <c r="F31" s="18">
        <f>SUM(F20,F15,F11)/60</f>
        <v>63.353609999999996</v>
      </c>
    </row>
    <row r="32" spans="1:19">
      <c r="A32" s="180" t="s">
        <v>139</v>
      </c>
      <c r="B32" s="180"/>
      <c r="C32" s="180"/>
      <c r="D32" s="180"/>
      <c r="E32" s="180"/>
      <c r="F32" s="62">
        <v>20</v>
      </c>
      <c r="G32" t="s">
        <v>140</v>
      </c>
    </row>
    <row r="33" spans="1:6">
      <c r="A33" s="180" t="s">
        <v>43</v>
      </c>
      <c r="B33" s="180"/>
      <c r="C33" s="180"/>
      <c r="D33" s="180"/>
      <c r="E33" s="180"/>
      <c r="F33" s="15">
        <f>F32*F31</f>
        <v>1267.0721999999998</v>
      </c>
    </row>
    <row r="36" spans="1:6">
      <c r="A36" s="173" t="s">
        <v>44</v>
      </c>
      <c r="B36" s="173"/>
      <c r="C36" s="173"/>
      <c r="D36" s="173"/>
      <c r="E36" s="173"/>
      <c r="F36" s="173"/>
    </row>
    <row r="37" spans="1:6">
      <c r="A37" s="180" t="s">
        <v>34</v>
      </c>
      <c r="B37" s="180"/>
      <c r="C37" s="180"/>
      <c r="D37" s="180"/>
      <c r="E37" s="180"/>
      <c r="F37" s="51"/>
    </row>
    <row r="38" spans="1:6">
      <c r="A38" s="180" t="s">
        <v>45</v>
      </c>
      <c r="B38" s="180"/>
      <c r="C38" s="180"/>
      <c r="D38" s="180"/>
      <c r="E38" s="180"/>
      <c r="F38" s="48"/>
    </row>
    <row r="39" spans="1:6">
      <c r="A39" s="161" t="s">
        <v>46</v>
      </c>
      <c r="B39" s="162"/>
      <c r="C39" s="162"/>
      <c r="D39" s="162"/>
      <c r="E39" s="163"/>
      <c r="F39" s="48"/>
    </row>
    <row r="40" spans="1:6">
      <c r="A40" s="161" t="s">
        <v>47</v>
      </c>
      <c r="B40" s="162"/>
      <c r="C40" s="162"/>
      <c r="D40" s="162"/>
      <c r="E40" s="163"/>
      <c r="F40" s="48"/>
    </row>
    <row r="41" spans="1:6">
      <c r="A41" s="161" t="s">
        <v>48</v>
      </c>
      <c r="B41" s="162"/>
      <c r="C41" s="162"/>
      <c r="D41" s="162"/>
      <c r="E41" s="163"/>
      <c r="F41" s="48"/>
    </row>
    <row r="42" spans="1:6">
      <c r="A42" s="161" t="s">
        <v>49</v>
      </c>
      <c r="B42" s="162"/>
      <c r="C42" s="162"/>
      <c r="D42" s="162"/>
      <c r="E42" s="163"/>
      <c r="F42" s="51">
        <v>805</v>
      </c>
    </row>
    <row r="43" spans="1:6">
      <c r="A43" s="161" t="s">
        <v>50</v>
      </c>
      <c r="B43" s="162"/>
      <c r="C43" s="162"/>
      <c r="D43" s="162"/>
      <c r="E43" s="163"/>
      <c r="F43" s="62" t="s">
        <v>141</v>
      </c>
    </row>
    <row r="44" spans="1:6">
      <c r="A44" s="161" t="s">
        <v>52</v>
      </c>
      <c r="B44" s="162"/>
      <c r="C44" s="162"/>
      <c r="D44" s="162"/>
      <c r="E44" s="163"/>
      <c r="F44" s="15">
        <f>(F42*9*0.75)+(F42*14*0.25)</f>
        <v>8251.25</v>
      </c>
    </row>
    <row r="47" spans="1:6">
      <c r="A47" s="173" t="s">
        <v>53</v>
      </c>
      <c r="B47" s="173"/>
      <c r="C47" s="173"/>
      <c r="D47" s="173"/>
      <c r="E47" s="173"/>
      <c r="F47" s="173"/>
    </row>
    <row r="48" spans="1:6">
      <c r="A48" s="167" t="s">
        <v>142</v>
      </c>
      <c r="B48" s="168"/>
      <c r="C48" s="168"/>
      <c r="D48" s="168"/>
      <c r="E48" s="168"/>
      <c r="F48" s="169"/>
    </row>
    <row r="49" spans="1:7">
      <c r="A49" s="177" t="s">
        <v>64</v>
      </c>
      <c r="B49" s="178"/>
      <c r="C49" s="178"/>
      <c r="D49" s="178"/>
      <c r="E49" s="179"/>
      <c r="F49" s="80">
        <v>250</v>
      </c>
    </row>
    <row r="50" spans="1:7">
      <c r="A50" s="177" t="s">
        <v>57</v>
      </c>
      <c r="B50" s="178"/>
      <c r="C50" s="178"/>
      <c r="D50" s="178"/>
      <c r="E50" s="179"/>
      <c r="F50" s="67" t="s">
        <v>143</v>
      </c>
    </row>
    <row r="51" spans="1:7">
      <c r="A51" s="177" t="s">
        <v>144</v>
      </c>
      <c r="B51" s="178"/>
      <c r="C51" s="178"/>
      <c r="D51" s="178"/>
      <c r="E51" s="179"/>
      <c r="F51" s="67" t="s">
        <v>145</v>
      </c>
      <c r="G51" t="s">
        <v>146</v>
      </c>
    </row>
    <row r="52" spans="1:7">
      <c r="A52" s="177" t="s">
        <v>121</v>
      </c>
      <c r="B52" s="178"/>
      <c r="C52" s="178"/>
      <c r="D52" s="178"/>
      <c r="E52" s="179"/>
      <c r="F52" s="69">
        <f>(250/100000)*4200</f>
        <v>10.5</v>
      </c>
    </row>
    <row r="53" spans="1:7">
      <c r="A53" s="167" t="s">
        <v>147</v>
      </c>
      <c r="B53" s="168"/>
      <c r="C53" s="168"/>
      <c r="D53" s="168"/>
      <c r="E53" s="168"/>
      <c r="F53" s="169"/>
    </row>
    <row r="54" spans="1:7">
      <c r="A54" s="177" t="s">
        <v>64</v>
      </c>
      <c r="B54" s="178"/>
      <c r="C54" s="178"/>
      <c r="D54" s="178"/>
      <c r="E54" s="179"/>
      <c r="F54" s="80">
        <v>62</v>
      </c>
    </row>
    <row r="55" spans="1:7">
      <c r="A55" s="177" t="s">
        <v>57</v>
      </c>
      <c r="B55" s="178"/>
      <c r="C55" s="178"/>
      <c r="D55" s="178"/>
      <c r="E55" s="179"/>
      <c r="F55" s="67" t="s">
        <v>143</v>
      </c>
    </row>
    <row r="56" spans="1:7">
      <c r="A56" s="177" t="s">
        <v>144</v>
      </c>
      <c r="B56" s="178"/>
      <c r="C56" s="178"/>
      <c r="D56" s="178"/>
      <c r="E56" s="179"/>
      <c r="F56" s="67" t="s">
        <v>148</v>
      </c>
    </row>
    <row r="57" spans="1:7">
      <c r="A57" s="177" t="s">
        <v>121</v>
      </c>
      <c r="B57" s="178"/>
      <c r="C57" s="178"/>
      <c r="D57" s="178"/>
      <c r="E57" s="179"/>
      <c r="F57" s="69">
        <f>(62/100000)*4200</f>
        <v>2.6040000000000001</v>
      </c>
    </row>
    <row r="58" spans="1:7">
      <c r="A58" s="180" t="s">
        <v>149</v>
      </c>
      <c r="B58" s="180"/>
      <c r="C58" s="180"/>
      <c r="D58" s="180"/>
      <c r="E58" s="180"/>
      <c r="F58" s="180"/>
    </row>
    <row r="59" spans="1:7">
      <c r="A59" s="174" t="s">
        <v>64</v>
      </c>
      <c r="B59" s="175"/>
      <c r="C59" s="175"/>
      <c r="D59" s="175"/>
      <c r="E59" s="176"/>
      <c r="F59" s="81">
        <v>40</v>
      </c>
    </row>
    <row r="60" spans="1:7">
      <c r="A60" s="164" t="s">
        <v>57</v>
      </c>
      <c r="B60" s="165"/>
      <c r="C60" s="165"/>
      <c r="D60" s="165"/>
      <c r="E60" s="166"/>
      <c r="F60" s="67" t="s">
        <v>150</v>
      </c>
    </row>
    <row r="61" spans="1:7">
      <c r="A61" s="164" t="s">
        <v>144</v>
      </c>
      <c r="B61" s="165"/>
      <c r="C61" s="165"/>
      <c r="D61" s="165"/>
      <c r="E61" s="166"/>
      <c r="F61" s="67">
        <v>20</v>
      </c>
    </row>
    <row r="62" spans="1:7">
      <c r="A62" s="164" t="s">
        <v>151</v>
      </c>
      <c r="B62" s="165"/>
      <c r="C62" s="165"/>
      <c r="D62" s="165"/>
      <c r="E62" s="166"/>
      <c r="F62" s="82">
        <f>F61*F59</f>
        <v>800</v>
      </c>
    </row>
    <row r="63" spans="1:7">
      <c r="A63" s="167" t="s">
        <v>152</v>
      </c>
      <c r="B63" s="168"/>
      <c r="C63" s="168"/>
      <c r="D63" s="168"/>
      <c r="E63" s="168"/>
      <c r="F63" s="169"/>
      <c r="G63" t="s">
        <v>153</v>
      </c>
    </row>
    <row r="64" spans="1:7">
      <c r="A64" s="83"/>
      <c r="B64" s="84"/>
      <c r="C64" s="84"/>
      <c r="D64" s="84"/>
      <c r="E64" s="85" t="s">
        <v>64</v>
      </c>
      <c r="F64" s="80" t="s">
        <v>109</v>
      </c>
      <c r="G64" t="s">
        <v>154</v>
      </c>
    </row>
    <row r="65" spans="1:6">
      <c r="A65" s="83"/>
      <c r="B65" s="84"/>
      <c r="C65" s="84"/>
      <c r="D65" s="84"/>
      <c r="E65" s="85" t="s">
        <v>57</v>
      </c>
      <c r="F65" s="67" t="s">
        <v>109</v>
      </c>
    </row>
    <row r="66" spans="1:6">
      <c r="A66" s="83"/>
      <c r="B66" s="84"/>
      <c r="C66" s="84"/>
      <c r="D66" s="84"/>
      <c r="E66" s="85" t="s">
        <v>144</v>
      </c>
      <c r="F66" s="67" t="s">
        <v>109</v>
      </c>
    </row>
    <row r="67" spans="1:6">
      <c r="A67" s="83"/>
      <c r="B67" s="84"/>
      <c r="C67" s="84"/>
      <c r="D67" s="84"/>
      <c r="E67" s="85" t="s">
        <v>151</v>
      </c>
      <c r="F67" s="69">
        <f>(14*5.78)+(46*(3.6+6.9))</f>
        <v>563.91999999999996</v>
      </c>
    </row>
    <row r="68" spans="1:6">
      <c r="A68" s="170" t="s">
        <v>155</v>
      </c>
      <c r="B68" s="171"/>
      <c r="C68" s="171"/>
      <c r="D68" s="171"/>
      <c r="E68" s="171"/>
      <c r="F68" s="172"/>
    </row>
    <row r="69" spans="1:6">
      <c r="A69" s="86"/>
      <c r="B69" s="87"/>
      <c r="C69" s="87"/>
      <c r="D69" s="87"/>
      <c r="E69" s="88" t="s">
        <v>64</v>
      </c>
      <c r="F69" s="80">
        <v>7</v>
      </c>
    </row>
    <row r="70" spans="1:6">
      <c r="A70" s="86"/>
      <c r="B70" s="87"/>
      <c r="C70" s="87"/>
      <c r="D70" s="87"/>
      <c r="E70" s="89" t="s">
        <v>57</v>
      </c>
      <c r="F70" s="67" t="s">
        <v>156</v>
      </c>
    </row>
    <row r="71" spans="1:6">
      <c r="A71" s="86"/>
      <c r="B71" s="90"/>
      <c r="C71" s="90"/>
      <c r="D71" s="90"/>
      <c r="E71" s="89" t="s">
        <v>144</v>
      </c>
      <c r="F71" s="67">
        <v>5.25</v>
      </c>
    </row>
    <row r="72" spans="1:6">
      <c r="A72" s="86"/>
      <c r="B72" s="87"/>
      <c r="C72" s="87"/>
      <c r="D72" s="87"/>
      <c r="E72" s="89" t="s">
        <v>151</v>
      </c>
      <c r="F72" s="70">
        <f>F69*F71</f>
        <v>36.75</v>
      </c>
    </row>
    <row r="73" spans="1:6">
      <c r="A73" s="167" t="s">
        <v>77</v>
      </c>
      <c r="B73" s="168"/>
      <c r="C73" s="168"/>
      <c r="D73" s="168"/>
      <c r="E73" s="168"/>
      <c r="F73" s="169"/>
    </row>
    <row r="74" spans="1:6">
      <c r="A74" s="83"/>
      <c r="B74" s="91"/>
      <c r="C74" s="91"/>
      <c r="D74" s="91"/>
      <c r="E74" s="85" t="s">
        <v>64</v>
      </c>
      <c r="F74" s="92" t="s">
        <v>109</v>
      </c>
    </row>
    <row r="75" spans="1:6">
      <c r="A75" s="93"/>
      <c r="B75" s="91"/>
      <c r="C75" s="91"/>
      <c r="D75" s="91"/>
      <c r="E75" s="85" t="s">
        <v>57</v>
      </c>
      <c r="F75" s="71" t="s">
        <v>109</v>
      </c>
    </row>
    <row r="76" spans="1:6">
      <c r="A76" s="94"/>
      <c r="B76" s="91"/>
      <c r="C76" s="91"/>
      <c r="D76" s="91"/>
      <c r="E76" s="85" t="s">
        <v>144</v>
      </c>
      <c r="F76" s="67" t="s">
        <v>109</v>
      </c>
    </row>
    <row r="77" spans="1:6">
      <c r="A77" s="83"/>
      <c r="B77" s="95"/>
      <c r="C77" s="95"/>
      <c r="D77" s="95"/>
      <c r="E77" s="85" t="s">
        <v>151</v>
      </c>
      <c r="F77" s="69" t="s">
        <v>109</v>
      </c>
    </row>
    <row r="78" spans="1:6">
      <c r="A78" s="170" t="s">
        <v>157</v>
      </c>
      <c r="B78" s="171"/>
      <c r="C78" s="171"/>
      <c r="D78" s="171"/>
      <c r="E78" s="171"/>
      <c r="F78" s="172"/>
    </row>
    <row r="79" spans="1:6">
      <c r="A79" s="86"/>
      <c r="B79" s="96"/>
      <c r="C79" s="96"/>
      <c r="D79" s="96"/>
      <c r="E79" s="97" t="s">
        <v>64</v>
      </c>
      <c r="F79" s="62" t="s">
        <v>109</v>
      </c>
    </row>
    <row r="80" spans="1:6">
      <c r="A80" s="86"/>
      <c r="B80" s="87"/>
      <c r="C80" s="87"/>
      <c r="D80" s="87"/>
      <c r="E80" s="97" t="s">
        <v>57</v>
      </c>
      <c r="F80" s="51" t="s">
        <v>109</v>
      </c>
    </row>
    <row r="81" spans="1:8">
      <c r="A81" s="86"/>
      <c r="B81" s="87"/>
      <c r="C81" s="87"/>
      <c r="D81" s="87"/>
      <c r="E81" s="97" t="s">
        <v>82</v>
      </c>
      <c r="F81" s="51" t="s">
        <v>109</v>
      </c>
      <c r="H81" s="73"/>
    </row>
    <row r="82" spans="1:8">
      <c r="A82" s="86"/>
      <c r="B82" s="87"/>
      <c r="C82" s="87"/>
      <c r="D82" s="87"/>
      <c r="E82" s="97" t="s">
        <v>121</v>
      </c>
      <c r="F82" s="15">
        <v>500</v>
      </c>
    </row>
    <row r="83" spans="1:8">
      <c r="A83" s="170" t="s">
        <v>119</v>
      </c>
      <c r="B83" s="171"/>
      <c r="C83" s="171"/>
      <c r="D83" s="171"/>
      <c r="E83" s="171"/>
      <c r="F83" s="172"/>
    </row>
    <row r="84" spans="1:8">
      <c r="A84" s="98"/>
      <c r="B84" s="99"/>
      <c r="C84" s="99"/>
      <c r="D84" s="99"/>
      <c r="E84" s="100" t="s">
        <v>64</v>
      </c>
      <c r="F84" s="62" t="s">
        <v>109</v>
      </c>
    </row>
    <row r="85" spans="1:8">
      <c r="A85" s="86"/>
      <c r="B85" s="87"/>
      <c r="C85" s="87"/>
      <c r="D85" s="87"/>
      <c r="E85" s="97" t="s">
        <v>57</v>
      </c>
      <c r="F85" s="51" t="s">
        <v>109</v>
      </c>
    </row>
    <row r="86" spans="1:8">
      <c r="A86" s="86"/>
      <c r="B86" s="87"/>
      <c r="C86" s="87"/>
      <c r="D86" s="87"/>
      <c r="E86" s="97" t="s">
        <v>82</v>
      </c>
      <c r="F86" s="51" t="s">
        <v>109</v>
      </c>
    </row>
    <row r="87" spans="1:8">
      <c r="A87" s="101"/>
      <c r="B87" s="87"/>
      <c r="C87" s="87"/>
      <c r="D87" s="87"/>
      <c r="E87" s="97" t="s">
        <v>85</v>
      </c>
      <c r="F87" s="15">
        <v>0</v>
      </c>
    </row>
    <row r="88" spans="1:8">
      <c r="A88" s="161" t="s">
        <v>86</v>
      </c>
      <c r="B88" s="162"/>
      <c r="C88" s="162"/>
      <c r="D88" s="162"/>
      <c r="E88" s="163"/>
      <c r="F88" s="15">
        <f>SUM(F48:F87)</f>
        <v>2298.0239999999999</v>
      </c>
    </row>
    <row r="91" spans="1:8">
      <c r="A91" s="173" t="s">
        <v>87</v>
      </c>
      <c r="B91" s="173"/>
      <c r="C91" s="173"/>
      <c r="D91" s="173"/>
      <c r="E91" s="173"/>
      <c r="F91" s="173"/>
    </row>
    <row r="92" spans="1:8">
      <c r="A92" s="161" t="s">
        <v>88</v>
      </c>
      <c r="B92" s="162"/>
      <c r="C92" s="162"/>
      <c r="D92" s="162"/>
      <c r="E92" s="163"/>
      <c r="F92" s="15">
        <f>F44-F33-F88</f>
        <v>4686.1538</v>
      </c>
      <c r="G92" t="s">
        <v>158</v>
      </c>
    </row>
    <row r="93" spans="1:8">
      <c r="A93" s="161" t="s">
        <v>90</v>
      </c>
      <c r="B93" s="162"/>
      <c r="C93" s="162"/>
      <c r="D93" s="162"/>
      <c r="E93" s="163"/>
      <c r="F93" s="15">
        <f>F92/F8</f>
        <v>1.5620512666666666</v>
      </c>
    </row>
  </sheetData>
  <mergeCells count="73">
    <mergeCell ref="M10:P10"/>
    <mergeCell ref="A1:F1"/>
    <mergeCell ref="A2:F2"/>
    <mergeCell ref="M4:R4"/>
    <mergeCell ref="A5:E5"/>
    <mergeCell ref="M5:P5"/>
    <mergeCell ref="A6:E6"/>
    <mergeCell ref="M6:P6"/>
    <mergeCell ref="A7:E7"/>
    <mergeCell ref="M7:P7"/>
    <mergeCell ref="A8:E8"/>
    <mergeCell ref="M8:P8"/>
    <mergeCell ref="M9:P9"/>
    <mergeCell ref="M18:Q18"/>
    <mergeCell ref="A11:E11"/>
    <mergeCell ref="M11:P11"/>
    <mergeCell ref="M12:Q12"/>
    <mergeCell ref="M13:P13"/>
    <mergeCell ref="A14:F14"/>
    <mergeCell ref="M14:Q14"/>
    <mergeCell ref="A15:E15"/>
    <mergeCell ref="M15:P15"/>
    <mergeCell ref="A16:E16"/>
    <mergeCell ref="M16:Q16"/>
    <mergeCell ref="M17:P17"/>
    <mergeCell ref="A31:E31"/>
    <mergeCell ref="A19:F19"/>
    <mergeCell ref="M19:Q19"/>
    <mergeCell ref="A20:E20"/>
    <mergeCell ref="A21:E21"/>
    <mergeCell ref="A22:E22"/>
    <mergeCell ref="A23:E23"/>
    <mergeCell ref="A24:E24"/>
    <mergeCell ref="A25:E25"/>
    <mergeCell ref="A26:E26"/>
    <mergeCell ref="A27:E27"/>
    <mergeCell ref="A30:F30"/>
    <mergeCell ref="A47:F47"/>
    <mergeCell ref="A32:E32"/>
    <mergeCell ref="A33:E33"/>
    <mergeCell ref="A36:F36"/>
    <mergeCell ref="A37:E37"/>
    <mergeCell ref="A38:E38"/>
    <mergeCell ref="A39:E39"/>
    <mergeCell ref="A40:E40"/>
    <mergeCell ref="A41:E41"/>
    <mergeCell ref="A42:E42"/>
    <mergeCell ref="A43:E43"/>
    <mergeCell ref="A44:E44"/>
    <mergeCell ref="A59:E59"/>
    <mergeCell ref="A48:F48"/>
    <mergeCell ref="A49:E49"/>
    <mergeCell ref="A50:E50"/>
    <mergeCell ref="A51:E51"/>
    <mergeCell ref="A52:E52"/>
    <mergeCell ref="A53:F53"/>
    <mergeCell ref="A54:E54"/>
    <mergeCell ref="A55:E55"/>
    <mergeCell ref="A56:E56"/>
    <mergeCell ref="A57:E57"/>
    <mergeCell ref="A58:F58"/>
    <mergeCell ref="A93:E93"/>
    <mergeCell ref="A60:E60"/>
    <mergeCell ref="A61:E61"/>
    <mergeCell ref="A62:E62"/>
    <mergeCell ref="A63:F63"/>
    <mergeCell ref="A68:F68"/>
    <mergeCell ref="A73:F73"/>
    <mergeCell ref="A78:F78"/>
    <mergeCell ref="A83:F83"/>
    <mergeCell ref="A88:E88"/>
    <mergeCell ref="A91:F91"/>
    <mergeCell ref="A92:E9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tabSelected="1" topLeftCell="A19" workbookViewId="0">
      <selection activeCell="G33" sqref="G33"/>
    </sheetView>
  </sheetViews>
  <sheetFormatPr defaultRowHeight="15"/>
  <cols>
    <col min="1" max="1" width="9.140625" customWidth="1"/>
    <col min="5" max="5" width="19.140625" customWidth="1"/>
    <col min="6" max="6" width="11.5703125" customWidth="1"/>
  </cols>
  <sheetData>
    <row r="1" spans="1:21">
      <c r="A1" s="181" t="s">
        <v>0</v>
      </c>
      <c r="B1" s="181"/>
      <c r="C1" s="181"/>
      <c r="D1" s="181"/>
      <c r="E1" s="181"/>
      <c r="F1" s="181"/>
    </row>
    <row r="2" spans="1:21" ht="30.75" customHeight="1">
      <c r="A2" s="160" t="s">
        <v>1</v>
      </c>
      <c r="B2" s="160"/>
      <c r="C2" s="160"/>
      <c r="D2" s="160"/>
      <c r="E2" s="160"/>
      <c r="F2" s="160"/>
    </row>
    <row r="3" spans="1:21">
      <c r="A3" s="40"/>
    </row>
    <row r="4" spans="1:21">
      <c r="A4" s="41" t="s">
        <v>3</v>
      </c>
      <c r="B4" s="42"/>
      <c r="D4" s="41" t="s">
        <v>4</v>
      </c>
      <c r="P4" s="173" t="s">
        <v>2</v>
      </c>
      <c r="Q4" s="173"/>
      <c r="R4" s="173"/>
      <c r="S4" s="173"/>
      <c r="T4" s="173"/>
      <c r="U4" s="173"/>
    </row>
    <row r="5" spans="1:21">
      <c r="A5" s="180" t="s">
        <v>7</v>
      </c>
      <c r="B5" s="180"/>
      <c r="C5" s="180"/>
      <c r="D5" s="180"/>
      <c r="E5" s="180"/>
      <c r="F5" s="43">
        <v>200</v>
      </c>
      <c r="P5" s="142" t="s">
        <v>91</v>
      </c>
      <c r="Q5" s="143"/>
      <c r="R5" s="143"/>
      <c r="S5" s="144"/>
      <c r="T5" s="44" t="s">
        <v>6</v>
      </c>
      <c r="U5" s="45">
        <v>7000</v>
      </c>
    </row>
    <row r="6" spans="1:21">
      <c r="A6" s="161" t="s">
        <v>9</v>
      </c>
      <c r="B6" s="162"/>
      <c r="C6" s="162"/>
      <c r="D6" s="162"/>
      <c r="E6" s="163"/>
      <c r="F6" s="43">
        <v>20</v>
      </c>
      <c r="G6" t="s">
        <v>92</v>
      </c>
      <c r="P6" s="212" t="s">
        <v>93</v>
      </c>
      <c r="Q6" s="213"/>
      <c r="R6" s="213"/>
      <c r="S6" s="214"/>
      <c r="T6" s="46" t="s">
        <v>6</v>
      </c>
      <c r="U6" s="47">
        <v>800</v>
      </c>
    </row>
    <row r="7" spans="1:21">
      <c r="A7" s="161" t="s">
        <v>12</v>
      </c>
      <c r="B7" s="162"/>
      <c r="C7" s="162"/>
      <c r="D7" s="162"/>
      <c r="E7" s="163"/>
      <c r="F7" s="43">
        <v>5</v>
      </c>
      <c r="P7" s="212" t="s">
        <v>94</v>
      </c>
      <c r="Q7" s="213"/>
      <c r="R7" s="213"/>
      <c r="S7" s="214"/>
      <c r="T7" s="46" t="s">
        <v>6</v>
      </c>
      <c r="U7" s="47">
        <v>8000</v>
      </c>
    </row>
    <row r="8" spans="1:21">
      <c r="A8" s="180" t="s">
        <v>95</v>
      </c>
      <c r="B8" s="180"/>
      <c r="C8" s="180"/>
      <c r="D8" s="180"/>
      <c r="E8" s="180"/>
      <c r="F8" s="48">
        <v>6000</v>
      </c>
      <c r="P8" s="212" t="s">
        <v>96</v>
      </c>
      <c r="Q8" s="213"/>
      <c r="R8" s="213"/>
      <c r="S8" s="214"/>
      <c r="T8" s="46" t="s">
        <v>6</v>
      </c>
      <c r="U8" s="47">
        <v>15090</v>
      </c>
    </row>
    <row r="9" spans="1:21">
      <c r="A9" s="49"/>
      <c r="B9" s="49"/>
      <c r="C9" s="49"/>
      <c r="D9" s="49"/>
      <c r="E9" s="49"/>
      <c r="F9" s="50"/>
      <c r="P9" s="212" t="s">
        <v>97</v>
      </c>
      <c r="Q9" s="213"/>
      <c r="R9" s="213"/>
      <c r="S9" s="214"/>
      <c r="T9" s="46" t="s">
        <v>6</v>
      </c>
      <c r="U9" s="47">
        <v>200</v>
      </c>
    </row>
    <row r="10" spans="1:21">
      <c r="P10" s="212" t="s">
        <v>98</v>
      </c>
      <c r="Q10" s="213"/>
      <c r="R10" s="213"/>
      <c r="S10" s="214"/>
      <c r="T10" s="46" t="s">
        <v>6</v>
      </c>
      <c r="U10" s="47">
        <v>50</v>
      </c>
    </row>
    <row r="11" spans="1:21">
      <c r="A11" s="183" t="s">
        <v>99</v>
      </c>
      <c r="B11" s="184"/>
      <c r="C11" s="184"/>
      <c r="D11" s="184"/>
      <c r="E11" s="185"/>
      <c r="F11" s="51">
        <v>987.5</v>
      </c>
      <c r="G11" s="90" t="s">
        <v>100</v>
      </c>
      <c r="H11" s="52"/>
      <c r="P11" s="212" t="s">
        <v>101</v>
      </c>
      <c r="Q11" s="213"/>
      <c r="R11" s="213"/>
      <c r="S11" s="214"/>
      <c r="T11" s="46" t="s">
        <v>6</v>
      </c>
      <c r="U11" s="47">
        <v>1000</v>
      </c>
    </row>
    <row r="12" spans="1:21">
      <c r="P12" s="208" t="s">
        <v>102</v>
      </c>
      <c r="Q12" s="209"/>
      <c r="R12" s="209"/>
      <c r="S12" s="210"/>
      <c r="T12" s="53" t="s">
        <v>6</v>
      </c>
      <c r="U12" s="47">
        <v>16000</v>
      </c>
    </row>
    <row r="13" spans="1:21">
      <c r="P13" s="215" t="s">
        <v>103</v>
      </c>
      <c r="Q13" s="215"/>
      <c r="R13" s="215"/>
      <c r="S13" s="215"/>
      <c r="T13" s="215"/>
      <c r="U13" s="55">
        <v>1.5</v>
      </c>
    </row>
    <row r="14" spans="1:21">
      <c r="A14" s="173" t="s">
        <v>22</v>
      </c>
      <c r="B14" s="173"/>
      <c r="C14" s="173"/>
      <c r="D14" s="173"/>
      <c r="E14" s="173"/>
      <c r="F14" s="173"/>
      <c r="P14" s="142" t="s">
        <v>104</v>
      </c>
      <c r="Q14" s="143"/>
      <c r="R14" s="143"/>
      <c r="S14" s="144"/>
      <c r="T14" s="44" t="s">
        <v>6</v>
      </c>
      <c r="U14" s="47">
        <v>12000</v>
      </c>
    </row>
    <row r="15" spans="1:21">
      <c r="A15" s="180" t="s">
        <v>105</v>
      </c>
      <c r="B15" s="180"/>
      <c r="C15" s="180"/>
      <c r="D15" s="180"/>
      <c r="E15" s="180"/>
      <c r="F15" s="48">
        <v>60</v>
      </c>
      <c r="G15" s="56" t="s">
        <v>159</v>
      </c>
      <c r="P15" s="207" t="s">
        <v>106</v>
      </c>
      <c r="Q15" s="207"/>
      <c r="R15" s="207"/>
      <c r="S15" s="207"/>
      <c r="T15" s="207"/>
      <c r="U15" s="51">
        <v>1</v>
      </c>
    </row>
    <row r="16" spans="1:21">
      <c r="A16" s="180" t="s">
        <v>26</v>
      </c>
      <c r="B16" s="180"/>
      <c r="C16" s="180"/>
      <c r="D16" s="180"/>
      <c r="E16" s="180"/>
      <c r="F16" s="58">
        <f>F8/F15</f>
        <v>100</v>
      </c>
      <c r="P16" s="208" t="s">
        <v>107</v>
      </c>
      <c r="Q16" s="209"/>
      <c r="R16" s="209"/>
      <c r="S16" s="210"/>
      <c r="T16" s="53" t="s">
        <v>6</v>
      </c>
      <c r="U16" s="47">
        <v>15000</v>
      </c>
    </row>
    <row r="17" spans="1:21">
      <c r="P17" s="211" t="s">
        <v>108</v>
      </c>
      <c r="Q17" s="211"/>
      <c r="R17" s="211"/>
      <c r="S17" s="211"/>
      <c r="T17" s="211"/>
      <c r="U17" s="51">
        <v>2</v>
      </c>
    </row>
    <row r="18" spans="1:21">
      <c r="P18" s="161" t="s">
        <v>27</v>
      </c>
      <c r="Q18" s="162"/>
      <c r="R18" s="162"/>
      <c r="S18" s="163"/>
      <c r="T18" s="59"/>
      <c r="U18" s="51" t="s">
        <v>109</v>
      </c>
    </row>
    <row r="19" spans="1:21">
      <c r="A19" s="181" t="s">
        <v>30</v>
      </c>
      <c r="B19" s="181"/>
      <c r="C19" s="181"/>
      <c r="D19" s="181"/>
      <c r="E19" s="181"/>
      <c r="F19" s="181"/>
      <c r="P19" s="164" t="s">
        <v>28</v>
      </c>
      <c r="Q19" s="165"/>
      <c r="R19" s="165"/>
      <c r="S19" s="165"/>
      <c r="T19" s="166"/>
      <c r="U19" s="51" t="s">
        <v>109</v>
      </c>
    </row>
    <row r="20" spans="1:21">
      <c r="A20" s="180" t="s">
        <v>31</v>
      </c>
      <c r="B20" s="180"/>
      <c r="C20" s="180"/>
      <c r="D20" s="180"/>
      <c r="E20" s="180"/>
      <c r="F20" s="51">
        <v>120</v>
      </c>
      <c r="P20" s="170" t="s">
        <v>29</v>
      </c>
      <c r="Q20" s="171"/>
      <c r="R20" s="171"/>
      <c r="S20" s="171"/>
      <c r="T20" s="172"/>
      <c r="U20" s="60">
        <f>SUM(U5:U12,U14,U16,U18)</f>
        <v>75140</v>
      </c>
    </row>
    <row r="21" spans="1:21">
      <c r="A21" s="180" t="s">
        <v>32</v>
      </c>
      <c r="B21" s="180"/>
      <c r="C21" s="180"/>
      <c r="D21" s="180"/>
      <c r="E21" s="180"/>
      <c r="F21" s="51">
        <v>6000</v>
      </c>
      <c r="G21" t="s">
        <v>110</v>
      </c>
    </row>
    <row r="22" spans="1:21">
      <c r="A22" s="161" t="s">
        <v>33</v>
      </c>
      <c r="B22" s="162"/>
      <c r="C22" s="162"/>
      <c r="D22" s="162"/>
      <c r="E22" s="163"/>
      <c r="F22" s="51">
        <v>60</v>
      </c>
      <c r="G22" t="s">
        <v>35</v>
      </c>
    </row>
    <row r="23" spans="1:21">
      <c r="A23" s="161" t="s">
        <v>34</v>
      </c>
      <c r="B23" s="162"/>
      <c r="C23" s="162"/>
      <c r="D23" s="162"/>
      <c r="E23" s="163"/>
      <c r="F23" s="51">
        <v>700</v>
      </c>
    </row>
    <row r="24" spans="1:21">
      <c r="A24" s="180" t="s">
        <v>36</v>
      </c>
      <c r="B24" s="180"/>
      <c r="C24" s="180"/>
      <c r="D24" s="180"/>
      <c r="E24" s="180"/>
      <c r="F24" s="48">
        <f>F21/F22</f>
        <v>100</v>
      </c>
    </row>
    <row r="25" spans="1:21">
      <c r="A25" s="133" t="s">
        <v>37</v>
      </c>
      <c r="B25" s="133"/>
      <c r="C25" s="133"/>
      <c r="D25" s="133"/>
      <c r="E25" s="133"/>
      <c r="F25" s="61">
        <f>F23/F22</f>
        <v>11.666666666666666</v>
      </c>
      <c r="G25" s="1"/>
      <c r="H25" s="1"/>
      <c r="I25" s="1"/>
      <c r="J25" s="1"/>
      <c r="K25" s="1"/>
      <c r="L25" s="1"/>
      <c r="M25" s="1"/>
      <c r="N25" s="1"/>
      <c r="O25" s="1"/>
    </row>
    <row r="26" spans="1:21">
      <c r="A26" s="133" t="s">
        <v>38</v>
      </c>
      <c r="B26" s="133"/>
      <c r="C26" s="133"/>
      <c r="D26" s="133"/>
      <c r="E26" s="133"/>
      <c r="F26" s="61">
        <f>F23/F21</f>
        <v>0.11666666666666667</v>
      </c>
      <c r="G26" s="1"/>
      <c r="H26" s="1"/>
      <c r="I26" s="1"/>
      <c r="J26" s="1"/>
      <c r="K26" s="1"/>
      <c r="L26" s="1"/>
      <c r="M26" s="1"/>
      <c r="N26" s="1"/>
      <c r="O26" s="1"/>
    </row>
    <row r="27" spans="1:21">
      <c r="A27" s="133" t="s">
        <v>39</v>
      </c>
      <c r="B27" s="133"/>
      <c r="C27" s="133"/>
      <c r="D27" s="133"/>
      <c r="E27" s="133"/>
      <c r="F27" s="61">
        <f>F22/F21</f>
        <v>0.01</v>
      </c>
      <c r="G27" s="1"/>
      <c r="H27" s="1"/>
      <c r="I27" s="1"/>
      <c r="J27" s="1"/>
      <c r="K27" s="1"/>
      <c r="L27" s="1"/>
      <c r="M27" s="1"/>
      <c r="N27" s="1"/>
      <c r="O27" s="1"/>
    </row>
    <row r="30" spans="1:21">
      <c r="A30" s="173" t="s">
        <v>40</v>
      </c>
      <c r="B30" s="173"/>
      <c r="C30" s="173"/>
      <c r="D30" s="173"/>
      <c r="E30" s="173"/>
      <c r="F30" s="173"/>
    </row>
    <row r="31" spans="1:21">
      <c r="A31" s="180" t="s">
        <v>41</v>
      </c>
      <c r="B31" s="180"/>
      <c r="C31" s="180"/>
      <c r="D31" s="180"/>
      <c r="E31" s="180"/>
      <c r="F31" s="18">
        <f>(SUM(F20,F11))/60</f>
        <v>18.458333333333332</v>
      </c>
    </row>
    <row r="32" spans="1:21">
      <c r="A32" s="180" t="s">
        <v>42</v>
      </c>
      <c r="B32" s="180"/>
      <c r="C32" s="180"/>
      <c r="D32" s="180"/>
      <c r="E32" s="180"/>
      <c r="F32" s="62">
        <v>15.5</v>
      </c>
      <c r="G32" s="63" t="s">
        <v>173</v>
      </c>
    </row>
    <row r="33" spans="1:15">
      <c r="A33" s="180" t="s">
        <v>43</v>
      </c>
      <c r="B33" s="180"/>
      <c r="C33" s="180"/>
      <c r="D33" s="180"/>
      <c r="E33" s="180"/>
      <c r="F33" s="64">
        <f>F32*F31</f>
        <v>286.10416666666663</v>
      </c>
    </row>
    <row r="36" spans="1:15">
      <c r="A36" s="173" t="s">
        <v>44</v>
      </c>
      <c r="B36" s="173"/>
      <c r="C36" s="173"/>
      <c r="D36" s="173"/>
      <c r="E36" s="173"/>
      <c r="F36" s="173"/>
    </row>
    <row r="37" spans="1:15">
      <c r="A37" s="180" t="s">
        <v>34</v>
      </c>
      <c r="B37" s="180"/>
      <c r="C37" s="180"/>
      <c r="D37" s="180"/>
      <c r="E37" s="180"/>
      <c r="F37" s="51"/>
    </row>
    <row r="38" spans="1:15">
      <c r="A38" s="180" t="s">
        <v>45</v>
      </c>
      <c r="B38" s="180"/>
      <c r="C38" s="180"/>
      <c r="D38" s="180"/>
      <c r="E38" s="180"/>
      <c r="F38" s="48"/>
    </row>
    <row r="39" spans="1:15">
      <c r="A39" s="161" t="s">
        <v>46</v>
      </c>
      <c r="B39" s="162"/>
      <c r="C39" s="162"/>
      <c r="D39" s="162"/>
      <c r="E39" s="163"/>
      <c r="F39" s="48"/>
    </row>
    <row r="40" spans="1:15">
      <c r="A40" s="161" t="s">
        <v>47</v>
      </c>
      <c r="B40" s="162"/>
      <c r="C40" s="162"/>
      <c r="D40" s="162"/>
      <c r="E40" s="163"/>
      <c r="F40" s="48"/>
    </row>
    <row r="41" spans="1:15">
      <c r="A41" s="161" t="s">
        <v>48</v>
      </c>
      <c r="B41" s="162"/>
      <c r="C41" s="162"/>
      <c r="D41" s="162"/>
      <c r="E41" s="163"/>
      <c r="F41" s="48"/>
    </row>
    <row r="42" spans="1:15">
      <c r="A42" s="161" t="s">
        <v>49</v>
      </c>
      <c r="B42" s="162"/>
      <c r="C42" s="162"/>
      <c r="D42" s="162"/>
      <c r="E42" s="163"/>
      <c r="F42" s="48">
        <v>1150</v>
      </c>
    </row>
    <row r="43" spans="1:15" s="1" customFormat="1" ht="15.75" customHeight="1">
      <c r="A43" s="161" t="s">
        <v>50</v>
      </c>
      <c r="B43" s="162"/>
      <c r="C43" s="162"/>
      <c r="D43" s="162"/>
      <c r="E43" s="163"/>
      <c r="F43" s="62">
        <v>8</v>
      </c>
      <c r="G43" t="s">
        <v>111</v>
      </c>
      <c r="H43"/>
      <c r="I43"/>
      <c r="J43"/>
      <c r="K43"/>
      <c r="L43"/>
      <c r="M43"/>
      <c r="N43"/>
      <c r="O43"/>
    </row>
    <row r="44" spans="1:15" s="1" customFormat="1" ht="15.75" customHeight="1">
      <c r="A44" s="161" t="s">
        <v>112</v>
      </c>
      <c r="B44" s="162"/>
      <c r="C44" s="162"/>
      <c r="D44" s="162"/>
      <c r="E44" s="163"/>
      <c r="F44" s="15">
        <f>F43*F42</f>
        <v>9200</v>
      </c>
      <c r="G44"/>
      <c r="H44"/>
      <c r="I44"/>
      <c r="J44"/>
      <c r="K44"/>
      <c r="L44"/>
      <c r="M44"/>
      <c r="N44"/>
      <c r="O44"/>
    </row>
    <row r="45" spans="1:15" s="1" customFormat="1" ht="15.7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7" spans="1:15">
      <c r="A47" s="173" t="s">
        <v>53</v>
      </c>
      <c r="B47" s="173"/>
      <c r="C47" s="173"/>
      <c r="D47" s="173"/>
      <c r="E47" s="173"/>
      <c r="F47" s="173"/>
    </row>
    <row r="48" spans="1:15">
      <c r="A48" s="204" t="s">
        <v>113</v>
      </c>
      <c r="B48" s="205"/>
      <c r="C48" s="205"/>
      <c r="D48" s="205"/>
      <c r="E48" s="205"/>
      <c r="F48" s="206"/>
    </row>
    <row r="49" spans="1:6">
      <c r="A49" s="177" t="s">
        <v>56</v>
      </c>
      <c r="B49" s="178"/>
      <c r="C49" s="178"/>
      <c r="D49" s="178"/>
      <c r="E49" s="179"/>
      <c r="F49" s="65">
        <v>280</v>
      </c>
    </row>
    <row r="50" spans="1:6">
      <c r="A50" s="66"/>
      <c r="B50" s="178" t="s">
        <v>57</v>
      </c>
      <c r="C50" s="178"/>
      <c r="D50" s="178"/>
      <c r="E50" s="179"/>
      <c r="F50" s="67" t="s">
        <v>114</v>
      </c>
    </row>
    <row r="51" spans="1:6">
      <c r="A51" s="66"/>
      <c r="B51" s="178" t="s">
        <v>60</v>
      </c>
      <c r="C51" s="178"/>
      <c r="D51" s="178"/>
      <c r="E51" s="179"/>
      <c r="F51" s="67">
        <v>1</v>
      </c>
    </row>
    <row r="52" spans="1:6">
      <c r="A52" s="68"/>
      <c r="B52" s="178" t="s">
        <v>61</v>
      </c>
      <c r="C52" s="178"/>
      <c r="D52" s="178"/>
      <c r="E52" s="179"/>
      <c r="F52" s="69">
        <v>280</v>
      </c>
    </row>
    <row r="53" spans="1:6">
      <c r="A53" s="161" t="s">
        <v>115</v>
      </c>
      <c r="B53" s="162"/>
      <c r="C53" s="162"/>
      <c r="D53" s="162"/>
      <c r="E53" s="162"/>
      <c r="F53" s="163"/>
    </row>
    <row r="54" spans="1:6">
      <c r="A54" s="164" t="s">
        <v>57</v>
      </c>
      <c r="B54" s="165"/>
      <c r="C54" s="165"/>
      <c r="D54" s="165"/>
      <c r="E54" s="166"/>
      <c r="F54" s="67" t="s">
        <v>63</v>
      </c>
    </row>
    <row r="55" spans="1:6">
      <c r="A55" s="164" t="s">
        <v>56</v>
      </c>
      <c r="B55" s="165"/>
      <c r="C55" s="165"/>
      <c r="D55" s="165"/>
      <c r="E55" s="166"/>
      <c r="F55" s="67" t="s">
        <v>109</v>
      </c>
    </row>
    <row r="56" spans="1:6">
      <c r="A56" s="164" t="s">
        <v>66</v>
      </c>
      <c r="B56" s="165"/>
      <c r="C56" s="165"/>
      <c r="D56" s="165"/>
      <c r="E56" s="166"/>
      <c r="F56" s="67">
        <v>200</v>
      </c>
    </row>
    <row r="57" spans="1:6">
      <c r="A57" s="164" t="s">
        <v>67</v>
      </c>
      <c r="B57" s="165"/>
      <c r="C57" s="165"/>
      <c r="D57" s="165"/>
      <c r="E57" s="166"/>
      <c r="F57" s="70">
        <v>22</v>
      </c>
    </row>
    <row r="58" spans="1:6">
      <c r="A58" s="167" t="s">
        <v>116</v>
      </c>
      <c r="B58" s="168"/>
      <c r="C58" s="168"/>
      <c r="D58" s="168"/>
      <c r="E58" s="168"/>
      <c r="F58" s="169"/>
    </row>
    <row r="59" spans="1:6">
      <c r="A59" s="177" t="s">
        <v>57</v>
      </c>
      <c r="B59" s="178"/>
      <c r="C59" s="178"/>
      <c r="D59" s="178"/>
      <c r="E59" s="179"/>
      <c r="F59" s="67" t="s">
        <v>63</v>
      </c>
    </row>
    <row r="60" spans="1:6">
      <c r="A60" s="177" t="s">
        <v>69</v>
      </c>
      <c r="B60" s="178"/>
      <c r="C60" s="178"/>
      <c r="D60" s="178"/>
      <c r="E60" s="179"/>
      <c r="F60" s="67" t="s">
        <v>109</v>
      </c>
    </row>
    <row r="61" spans="1:6">
      <c r="A61" s="177" t="s">
        <v>71</v>
      </c>
      <c r="B61" s="178"/>
      <c r="C61" s="178"/>
      <c r="D61" s="178"/>
      <c r="E61" s="179"/>
      <c r="F61" s="67">
        <v>100</v>
      </c>
    </row>
    <row r="62" spans="1:6">
      <c r="A62" s="177" t="s">
        <v>72</v>
      </c>
      <c r="B62" s="178"/>
      <c r="C62" s="178"/>
      <c r="D62" s="178"/>
      <c r="E62" s="179"/>
      <c r="F62" s="69">
        <v>26.62</v>
      </c>
    </row>
    <row r="63" spans="1:6">
      <c r="A63" s="170" t="s">
        <v>117</v>
      </c>
      <c r="B63" s="171"/>
      <c r="C63" s="171"/>
      <c r="D63" s="171"/>
      <c r="E63" s="171"/>
      <c r="F63" s="172"/>
    </row>
    <row r="64" spans="1:6">
      <c r="A64" s="201" t="s">
        <v>57</v>
      </c>
      <c r="B64" s="202"/>
      <c r="C64" s="202"/>
      <c r="D64" s="202"/>
      <c r="E64" s="203"/>
      <c r="F64" s="67" t="s">
        <v>63</v>
      </c>
    </row>
    <row r="65" spans="1:8">
      <c r="A65" s="201" t="s">
        <v>74</v>
      </c>
      <c r="B65" s="202"/>
      <c r="C65" s="202"/>
      <c r="D65" s="202"/>
      <c r="E65" s="203"/>
      <c r="F65" s="67" t="s">
        <v>109</v>
      </c>
    </row>
    <row r="66" spans="1:8">
      <c r="A66" s="201" t="s">
        <v>75</v>
      </c>
      <c r="B66" s="202"/>
      <c r="C66" s="202"/>
      <c r="D66" s="202"/>
      <c r="E66" s="203"/>
      <c r="F66" s="67">
        <v>100</v>
      </c>
    </row>
    <row r="67" spans="1:8">
      <c r="A67" s="201" t="s">
        <v>76</v>
      </c>
      <c r="B67" s="202"/>
      <c r="C67" s="202"/>
      <c r="D67" s="202"/>
      <c r="E67" s="203"/>
      <c r="F67" s="70">
        <v>37</v>
      </c>
    </row>
    <row r="68" spans="1:8">
      <c r="A68" s="167" t="s">
        <v>118</v>
      </c>
      <c r="B68" s="168"/>
      <c r="C68" s="168"/>
      <c r="D68" s="168"/>
      <c r="E68" s="168"/>
      <c r="F68" s="169"/>
    </row>
    <row r="69" spans="1:8">
      <c r="A69" s="177" t="s">
        <v>57</v>
      </c>
      <c r="B69" s="178"/>
      <c r="C69" s="178"/>
      <c r="D69" s="178"/>
      <c r="E69" s="179"/>
      <c r="F69" s="71" t="s">
        <v>63</v>
      </c>
    </row>
    <row r="70" spans="1:8">
      <c r="A70" s="177" t="s">
        <v>78</v>
      </c>
      <c r="B70" s="178"/>
      <c r="C70" s="178"/>
      <c r="D70" s="178"/>
      <c r="E70" s="179"/>
      <c r="F70" s="71" t="s">
        <v>109</v>
      </c>
    </row>
    <row r="71" spans="1:8">
      <c r="A71" s="177" t="s">
        <v>79</v>
      </c>
      <c r="B71" s="178"/>
      <c r="C71" s="178"/>
      <c r="D71" s="178"/>
      <c r="E71" s="179"/>
      <c r="F71" s="67">
        <v>200</v>
      </c>
    </row>
    <row r="72" spans="1:8">
      <c r="A72" s="177" t="s">
        <v>80</v>
      </c>
      <c r="B72" s="178"/>
      <c r="C72" s="178"/>
      <c r="D72" s="178"/>
      <c r="E72" s="179"/>
      <c r="F72" s="69">
        <v>102.6</v>
      </c>
    </row>
    <row r="73" spans="1:8">
      <c r="A73" s="170" t="s">
        <v>81</v>
      </c>
      <c r="B73" s="171"/>
      <c r="C73" s="171"/>
      <c r="D73" s="171"/>
      <c r="E73" s="171"/>
      <c r="F73" s="172"/>
    </row>
    <row r="74" spans="1:8">
      <c r="A74" s="201" t="s">
        <v>56</v>
      </c>
      <c r="B74" s="202"/>
      <c r="C74" s="202"/>
      <c r="D74" s="202"/>
      <c r="E74" s="202"/>
      <c r="F74" s="72"/>
    </row>
    <row r="75" spans="1:8">
      <c r="A75" s="201" t="s">
        <v>57</v>
      </c>
      <c r="B75" s="202"/>
      <c r="C75" s="202"/>
      <c r="D75" s="202"/>
      <c r="E75" s="203"/>
      <c r="F75" s="67" t="s">
        <v>109</v>
      </c>
    </row>
    <row r="76" spans="1:8">
      <c r="A76" s="201" t="s">
        <v>82</v>
      </c>
      <c r="B76" s="202"/>
      <c r="C76" s="202"/>
      <c r="D76" s="202"/>
      <c r="E76" s="203"/>
      <c r="F76" s="67">
        <v>0</v>
      </c>
      <c r="H76" s="73"/>
    </row>
    <row r="77" spans="1:8">
      <c r="A77" s="201" t="s">
        <v>83</v>
      </c>
      <c r="B77" s="202"/>
      <c r="C77" s="202"/>
      <c r="D77" s="202"/>
      <c r="E77" s="203"/>
      <c r="F77" s="69">
        <v>0</v>
      </c>
    </row>
    <row r="78" spans="1:8">
      <c r="A78" s="167" t="s">
        <v>119</v>
      </c>
      <c r="B78" s="168"/>
      <c r="C78" s="168"/>
      <c r="D78" s="168"/>
      <c r="E78" s="168"/>
      <c r="F78" s="169"/>
    </row>
    <row r="79" spans="1:8">
      <c r="A79" s="177" t="s">
        <v>56</v>
      </c>
      <c r="B79" s="178"/>
      <c r="C79" s="178"/>
      <c r="D79" s="178"/>
      <c r="E79" s="178"/>
      <c r="F79" s="72"/>
    </row>
    <row r="80" spans="1:8">
      <c r="A80" s="177" t="s">
        <v>57</v>
      </c>
      <c r="B80" s="178"/>
      <c r="C80" s="178"/>
      <c r="D80" s="178"/>
      <c r="E80" s="179"/>
      <c r="F80" s="51" t="s">
        <v>109</v>
      </c>
    </row>
    <row r="81" spans="1:7">
      <c r="A81" s="177" t="s">
        <v>82</v>
      </c>
      <c r="B81" s="178"/>
      <c r="C81" s="178"/>
      <c r="D81" s="178"/>
      <c r="E81" s="179"/>
      <c r="F81" s="51">
        <v>0</v>
      </c>
    </row>
    <row r="82" spans="1:7">
      <c r="A82" s="177" t="s">
        <v>85</v>
      </c>
      <c r="B82" s="178"/>
      <c r="C82" s="178"/>
      <c r="D82" s="178"/>
      <c r="E82" s="179"/>
      <c r="F82" s="15">
        <v>0</v>
      </c>
    </row>
    <row r="83" spans="1:7">
      <c r="A83" s="198" t="s">
        <v>120</v>
      </c>
      <c r="B83" s="199"/>
      <c r="C83" s="199"/>
      <c r="D83" s="199"/>
      <c r="E83" s="199"/>
      <c r="F83" s="200"/>
    </row>
    <row r="84" spans="1:7">
      <c r="A84" s="195" t="s">
        <v>57</v>
      </c>
      <c r="B84" s="196"/>
      <c r="C84" s="196"/>
      <c r="D84" s="196"/>
      <c r="E84" s="197"/>
      <c r="F84" s="51" t="s">
        <v>109</v>
      </c>
    </row>
    <row r="85" spans="1:7">
      <c r="A85" s="195" t="s">
        <v>64</v>
      </c>
      <c r="B85" s="196"/>
      <c r="C85" s="196"/>
      <c r="D85" s="196"/>
      <c r="E85" s="197"/>
      <c r="F85" s="51" t="s">
        <v>109</v>
      </c>
    </row>
    <row r="86" spans="1:7">
      <c r="A86" s="195" t="s">
        <v>82</v>
      </c>
      <c r="B86" s="196"/>
      <c r="C86" s="196"/>
      <c r="D86" s="196"/>
      <c r="E86" s="197"/>
      <c r="F86" s="51" t="s">
        <v>109</v>
      </c>
    </row>
    <row r="87" spans="1:7">
      <c r="A87" s="195" t="s">
        <v>121</v>
      </c>
      <c r="B87" s="196"/>
      <c r="C87" s="196"/>
      <c r="D87" s="196"/>
      <c r="E87" s="197"/>
      <c r="F87" s="15">
        <v>1</v>
      </c>
    </row>
    <row r="88" spans="1:7">
      <c r="A88" s="198" t="s">
        <v>122</v>
      </c>
      <c r="B88" s="199"/>
      <c r="C88" s="199"/>
      <c r="D88" s="199"/>
      <c r="E88" s="199"/>
      <c r="F88" s="200"/>
    </row>
    <row r="89" spans="1:7">
      <c r="A89" s="195" t="s">
        <v>57</v>
      </c>
      <c r="B89" s="196"/>
      <c r="C89" s="196"/>
      <c r="D89" s="196"/>
      <c r="E89" s="197"/>
      <c r="F89" s="51"/>
    </row>
    <row r="90" spans="1:7">
      <c r="A90" s="195" t="s">
        <v>64</v>
      </c>
      <c r="B90" s="196"/>
      <c r="C90" s="196"/>
      <c r="D90" s="196"/>
      <c r="E90" s="197"/>
      <c r="F90" s="51"/>
    </row>
    <row r="91" spans="1:7">
      <c r="A91" s="195" t="s">
        <v>82</v>
      </c>
      <c r="B91" s="196"/>
      <c r="C91" s="196"/>
      <c r="D91" s="196"/>
      <c r="E91" s="197"/>
      <c r="F91" s="51"/>
    </row>
    <row r="92" spans="1:7">
      <c r="A92" s="195" t="s">
        <v>121</v>
      </c>
      <c r="B92" s="196"/>
      <c r="C92" s="196"/>
      <c r="D92" s="196"/>
      <c r="E92" s="197"/>
      <c r="F92" s="15">
        <v>15</v>
      </c>
      <c r="G92" s="56"/>
    </row>
    <row r="93" spans="1:7">
      <c r="A93" s="161" t="s">
        <v>86</v>
      </c>
      <c r="B93" s="162"/>
      <c r="C93" s="162"/>
      <c r="D93" s="162"/>
      <c r="E93" s="163"/>
      <c r="F93" s="15">
        <f>SUM(F92,F87,F82,F77,F72,F67,F62,F57,F52)</f>
        <v>484.22</v>
      </c>
    </row>
    <row r="96" spans="1:7">
      <c r="A96" s="173" t="s">
        <v>87</v>
      </c>
      <c r="B96" s="173"/>
      <c r="C96" s="173"/>
      <c r="D96" s="173"/>
      <c r="E96" s="173"/>
      <c r="F96" s="173"/>
    </row>
    <row r="97" spans="1:7">
      <c r="A97" s="161" t="s">
        <v>88</v>
      </c>
      <c r="B97" s="162"/>
      <c r="C97" s="162"/>
      <c r="D97" s="162"/>
      <c r="E97" s="163"/>
      <c r="F97" s="15">
        <f>F44-F33-F93</f>
        <v>8429.6758333333346</v>
      </c>
      <c r="G97" t="s">
        <v>123</v>
      </c>
    </row>
    <row r="98" spans="1:7">
      <c r="A98" s="161" t="s">
        <v>90</v>
      </c>
      <c r="B98" s="162"/>
      <c r="C98" s="162"/>
      <c r="D98" s="162"/>
      <c r="E98" s="163"/>
      <c r="F98" s="15">
        <f>F97/F8</f>
        <v>1.4049459722222224</v>
      </c>
    </row>
    <row r="101" spans="1:7">
      <c r="A101" s="56"/>
    </row>
  </sheetData>
  <mergeCells count="99">
    <mergeCell ref="P10:S10"/>
    <mergeCell ref="A1:F1"/>
    <mergeCell ref="A2:F2"/>
    <mergeCell ref="P4:U4"/>
    <mergeCell ref="A5:E5"/>
    <mergeCell ref="P5:S5"/>
    <mergeCell ref="A6:E6"/>
    <mergeCell ref="P6:S6"/>
    <mergeCell ref="A7:E7"/>
    <mergeCell ref="P7:S7"/>
    <mergeCell ref="A8:E8"/>
    <mergeCell ref="P8:S8"/>
    <mergeCell ref="P9:S9"/>
    <mergeCell ref="A11:E11"/>
    <mergeCell ref="P11:S11"/>
    <mergeCell ref="P12:S12"/>
    <mergeCell ref="P13:T13"/>
    <mergeCell ref="A14:F14"/>
    <mergeCell ref="P14:S14"/>
    <mergeCell ref="A22:E22"/>
    <mergeCell ref="A15:E15"/>
    <mergeCell ref="P15:T15"/>
    <mergeCell ref="A16:E16"/>
    <mergeCell ref="P16:S16"/>
    <mergeCell ref="P17:T17"/>
    <mergeCell ref="P18:S18"/>
    <mergeCell ref="A19:F19"/>
    <mergeCell ref="P19:T19"/>
    <mergeCell ref="A20:E20"/>
    <mergeCell ref="P20:T20"/>
    <mergeCell ref="A21:E21"/>
    <mergeCell ref="A38:E38"/>
    <mergeCell ref="A23:E23"/>
    <mergeCell ref="A24:E24"/>
    <mergeCell ref="A25:E25"/>
    <mergeCell ref="A26:E26"/>
    <mergeCell ref="A27:E27"/>
    <mergeCell ref="A30:F30"/>
    <mergeCell ref="A31:E31"/>
    <mergeCell ref="A32:E32"/>
    <mergeCell ref="A33:E33"/>
    <mergeCell ref="A36:F36"/>
    <mergeCell ref="A37:E37"/>
    <mergeCell ref="B52:E52"/>
    <mergeCell ref="A39:E39"/>
    <mergeCell ref="A40:E40"/>
    <mergeCell ref="A41:E41"/>
    <mergeCell ref="A42:E42"/>
    <mergeCell ref="A43:E43"/>
    <mergeCell ref="A44:E44"/>
    <mergeCell ref="A47:F47"/>
    <mergeCell ref="A48:F48"/>
    <mergeCell ref="A49:E49"/>
    <mergeCell ref="B50:E50"/>
    <mergeCell ref="B51:E51"/>
    <mergeCell ref="A64:E64"/>
    <mergeCell ref="A53:F53"/>
    <mergeCell ref="A54:E54"/>
    <mergeCell ref="A55:E55"/>
    <mergeCell ref="A56:E56"/>
    <mergeCell ref="A57:E57"/>
    <mergeCell ref="A58:F58"/>
    <mergeCell ref="A59:E59"/>
    <mergeCell ref="A60:E60"/>
    <mergeCell ref="A61:E61"/>
    <mergeCell ref="A62:E62"/>
    <mergeCell ref="A63:F63"/>
    <mergeCell ref="A76:E76"/>
    <mergeCell ref="A65:E65"/>
    <mergeCell ref="A66:E66"/>
    <mergeCell ref="A67:E67"/>
    <mergeCell ref="A68:F68"/>
    <mergeCell ref="A69:E69"/>
    <mergeCell ref="A70:E70"/>
    <mergeCell ref="A71:E71"/>
    <mergeCell ref="A72:E72"/>
    <mergeCell ref="A73:F73"/>
    <mergeCell ref="A74:E74"/>
    <mergeCell ref="A75:E75"/>
    <mergeCell ref="A88:F88"/>
    <mergeCell ref="A77:E77"/>
    <mergeCell ref="A78:F78"/>
    <mergeCell ref="A79:E79"/>
    <mergeCell ref="A80:E80"/>
    <mergeCell ref="A81:E81"/>
    <mergeCell ref="A82:E82"/>
    <mergeCell ref="A83:F83"/>
    <mergeCell ref="A84:E84"/>
    <mergeCell ref="A85:E85"/>
    <mergeCell ref="A86:E86"/>
    <mergeCell ref="A87:E87"/>
    <mergeCell ref="A97:E97"/>
    <mergeCell ref="A98:E98"/>
    <mergeCell ref="A89:E89"/>
    <mergeCell ref="A90:E90"/>
    <mergeCell ref="A91:E91"/>
    <mergeCell ref="A92:E92"/>
    <mergeCell ref="A93:E93"/>
    <mergeCell ref="A96:F9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workbookViewId="0">
      <selection activeCell="J40" sqref="J40"/>
    </sheetView>
  </sheetViews>
  <sheetFormatPr defaultRowHeight="15"/>
  <cols>
    <col min="1" max="1" width="9.140625" customWidth="1"/>
    <col min="5" max="5" width="19.140625" customWidth="1"/>
    <col min="6" max="6" width="11.5703125" customWidth="1"/>
  </cols>
  <sheetData>
    <row r="1" spans="1:18">
      <c r="A1" s="181" t="s">
        <v>0</v>
      </c>
      <c r="B1" s="181"/>
      <c r="C1" s="181"/>
      <c r="D1" s="181"/>
      <c r="E1" s="181"/>
      <c r="F1" s="181"/>
    </row>
    <row r="2" spans="1:18" ht="30.75" customHeight="1">
      <c r="A2" s="160" t="s">
        <v>1</v>
      </c>
      <c r="B2" s="160"/>
      <c r="C2" s="160"/>
      <c r="D2" s="160"/>
      <c r="E2" s="160"/>
      <c r="F2" s="160"/>
    </row>
    <row r="3" spans="1:18">
      <c r="A3" s="40"/>
    </row>
    <row r="4" spans="1:18">
      <c r="A4" s="41" t="s">
        <v>3</v>
      </c>
      <c r="B4" s="42"/>
      <c r="D4" s="41" t="s">
        <v>4</v>
      </c>
      <c r="M4" s="173" t="s">
        <v>2</v>
      </c>
      <c r="N4" s="173"/>
      <c r="O4" s="173"/>
      <c r="P4" s="173"/>
      <c r="Q4" s="173"/>
      <c r="R4" s="173"/>
    </row>
    <row r="5" spans="1:18">
      <c r="A5" s="180" t="s">
        <v>7</v>
      </c>
      <c r="B5" s="180"/>
      <c r="C5" s="180"/>
      <c r="D5" s="180"/>
      <c r="E5" s="180"/>
      <c r="F5" s="43"/>
      <c r="M5" s="142" t="s">
        <v>5</v>
      </c>
      <c r="N5" s="143"/>
      <c r="O5" s="143"/>
      <c r="P5" s="144"/>
      <c r="Q5" s="57" t="s">
        <v>6</v>
      </c>
      <c r="R5" s="45"/>
    </row>
    <row r="6" spans="1:18">
      <c r="A6" s="161" t="s">
        <v>160</v>
      </c>
      <c r="B6" s="162"/>
      <c r="C6" s="162"/>
      <c r="D6" s="162"/>
      <c r="E6" s="163"/>
      <c r="F6" s="43"/>
      <c r="M6" s="212" t="s">
        <v>8</v>
      </c>
      <c r="N6" s="213"/>
      <c r="O6" s="213"/>
      <c r="P6" s="214"/>
      <c r="Q6" s="46" t="s">
        <v>6</v>
      </c>
      <c r="R6" s="47"/>
    </row>
    <row r="7" spans="1:18">
      <c r="A7" s="161" t="s">
        <v>161</v>
      </c>
      <c r="B7" s="162"/>
      <c r="C7" s="162"/>
      <c r="D7" s="162"/>
      <c r="E7" s="163"/>
      <c r="F7" s="43"/>
      <c r="M7" s="212" t="s">
        <v>11</v>
      </c>
      <c r="N7" s="213"/>
      <c r="O7" s="213"/>
      <c r="P7" s="214"/>
      <c r="Q7" s="46" t="s">
        <v>6</v>
      </c>
      <c r="R7" s="47"/>
    </row>
    <row r="8" spans="1:18">
      <c r="A8" s="180" t="s">
        <v>95</v>
      </c>
      <c r="B8" s="180"/>
      <c r="C8" s="180"/>
      <c r="D8" s="180"/>
      <c r="E8" s="180"/>
      <c r="F8" s="48">
        <f>F5*F6*F7</f>
        <v>0</v>
      </c>
      <c r="M8" s="212" t="s">
        <v>168</v>
      </c>
      <c r="N8" s="213"/>
      <c r="O8" s="213"/>
      <c r="P8" s="214"/>
      <c r="Q8" s="46" t="s">
        <v>6</v>
      </c>
      <c r="R8" s="47"/>
    </row>
    <row r="9" spans="1:18">
      <c r="A9" s="49"/>
      <c r="B9" s="49"/>
      <c r="C9" s="49"/>
      <c r="D9" s="49"/>
      <c r="E9" s="49"/>
      <c r="F9" s="50"/>
      <c r="M9" s="212" t="s">
        <v>169</v>
      </c>
      <c r="N9" s="213"/>
      <c r="O9" s="213"/>
      <c r="P9" s="214"/>
      <c r="Q9" s="46" t="s">
        <v>6</v>
      </c>
      <c r="R9" s="47"/>
    </row>
    <row r="10" spans="1:18">
      <c r="M10" s="212" t="s">
        <v>16</v>
      </c>
      <c r="N10" s="213"/>
      <c r="O10" s="213"/>
      <c r="P10" s="214"/>
      <c r="Q10" s="46" t="s">
        <v>6</v>
      </c>
      <c r="R10" s="47"/>
    </row>
    <row r="11" spans="1:18" ht="32.25" customHeight="1">
      <c r="A11" s="183" t="s">
        <v>162</v>
      </c>
      <c r="B11" s="184"/>
      <c r="C11" s="184"/>
      <c r="D11" s="184"/>
      <c r="E11" s="185"/>
      <c r="F11" s="51"/>
      <c r="G11" s="90"/>
      <c r="H11" s="52"/>
      <c r="M11" s="212" t="s">
        <v>170</v>
      </c>
      <c r="N11" s="213"/>
      <c r="O11" s="213"/>
      <c r="P11" s="214"/>
      <c r="Q11" s="46" t="s">
        <v>6</v>
      </c>
      <c r="R11" s="47"/>
    </row>
    <row r="12" spans="1:18">
      <c r="M12" s="208" t="s">
        <v>17</v>
      </c>
      <c r="N12" s="209"/>
      <c r="O12" s="209"/>
      <c r="P12" s="210"/>
      <c r="Q12" s="54" t="s">
        <v>6</v>
      </c>
      <c r="R12" s="47"/>
    </row>
    <row r="13" spans="1:18">
      <c r="M13" s="215" t="s">
        <v>103</v>
      </c>
      <c r="N13" s="215"/>
      <c r="O13" s="215"/>
      <c r="P13" s="215"/>
      <c r="Q13" s="215"/>
      <c r="R13" s="55"/>
    </row>
    <row r="14" spans="1:18">
      <c r="A14" s="173" t="s">
        <v>22</v>
      </c>
      <c r="B14" s="173"/>
      <c r="C14" s="173"/>
      <c r="D14" s="173"/>
      <c r="E14" s="173"/>
      <c r="F14" s="173"/>
      <c r="M14" s="208" t="s">
        <v>20</v>
      </c>
      <c r="N14" s="209"/>
      <c r="O14" s="209"/>
      <c r="P14" s="210"/>
      <c r="Q14" s="54" t="s">
        <v>6</v>
      </c>
      <c r="R14" s="47"/>
    </row>
    <row r="15" spans="1:18">
      <c r="A15" s="180" t="s">
        <v>24</v>
      </c>
      <c r="B15" s="180"/>
      <c r="C15" s="180"/>
      <c r="D15" s="180"/>
      <c r="E15" s="180"/>
      <c r="F15" s="51"/>
      <c r="G15" s="56"/>
      <c r="M15" s="215" t="s">
        <v>106</v>
      </c>
      <c r="N15" s="215"/>
      <c r="O15" s="215"/>
      <c r="P15" s="215"/>
      <c r="Q15" s="215"/>
      <c r="R15" s="51"/>
    </row>
    <row r="16" spans="1:18">
      <c r="A16" s="180" t="s">
        <v>26</v>
      </c>
      <c r="B16" s="180"/>
      <c r="C16" s="180"/>
      <c r="D16" s="180"/>
      <c r="E16" s="180"/>
      <c r="F16" s="58" t="e">
        <f>F15/F8</f>
        <v>#DIV/0!</v>
      </c>
      <c r="M16" s="208" t="s">
        <v>171</v>
      </c>
      <c r="N16" s="209"/>
      <c r="O16" s="209"/>
      <c r="P16" s="210"/>
      <c r="Q16" s="54" t="s">
        <v>6</v>
      </c>
      <c r="R16" s="47"/>
    </row>
    <row r="17" spans="1:18">
      <c r="M17" s="211" t="s">
        <v>108</v>
      </c>
      <c r="N17" s="211"/>
      <c r="O17" s="211"/>
      <c r="P17" s="211"/>
      <c r="Q17" s="211"/>
      <c r="R17" s="51"/>
    </row>
    <row r="18" spans="1:18">
      <c r="M18" s="186" t="s">
        <v>27</v>
      </c>
      <c r="N18" s="187"/>
      <c r="O18" s="187"/>
      <c r="P18" s="188"/>
      <c r="Q18" s="102"/>
      <c r="R18" s="51" t="s">
        <v>109</v>
      </c>
    </row>
    <row r="19" spans="1:18">
      <c r="A19" s="181" t="s">
        <v>30</v>
      </c>
      <c r="B19" s="181"/>
      <c r="C19" s="181"/>
      <c r="D19" s="181"/>
      <c r="E19" s="181"/>
      <c r="F19" s="181"/>
      <c r="M19" s="189" t="s">
        <v>28</v>
      </c>
      <c r="N19" s="190"/>
      <c r="O19" s="190"/>
      <c r="P19" s="190"/>
      <c r="Q19" s="191"/>
      <c r="R19" s="51" t="s">
        <v>109</v>
      </c>
    </row>
    <row r="20" spans="1:18">
      <c r="A20" s="180" t="s">
        <v>31</v>
      </c>
      <c r="B20" s="180"/>
      <c r="C20" s="180"/>
      <c r="D20" s="180"/>
      <c r="E20" s="180"/>
      <c r="F20" s="51"/>
      <c r="M20" s="170" t="s">
        <v>29</v>
      </c>
      <c r="N20" s="171"/>
      <c r="O20" s="171"/>
      <c r="P20" s="171"/>
      <c r="Q20" s="172"/>
      <c r="R20" s="60">
        <f>SUM(R5:R12,R14,R16,R18)</f>
        <v>0</v>
      </c>
    </row>
    <row r="21" spans="1:18">
      <c r="A21" s="180" t="s">
        <v>32</v>
      </c>
      <c r="B21" s="180"/>
      <c r="C21" s="180"/>
      <c r="D21" s="180"/>
      <c r="E21" s="180"/>
      <c r="F21" s="51"/>
      <c r="G21" t="s">
        <v>163</v>
      </c>
    </row>
    <row r="22" spans="1:18">
      <c r="A22" s="161" t="s">
        <v>33</v>
      </c>
      <c r="B22" s="162"/>
      <c r="C22" s="162"/>
      <c r="D22" s="162"/>
      <c r="E22" s="163"/>
      <c r="F22" s="51"/>
    </row>
    <row r="23" spans="1:18">
      <c r="A23" s="161" t="s">
        <v>34</v>
      </c>
      <c r="B23" s="162"/>
      <c r="C23" s="162"/>
      <c r="D23" s="162"/>
      <c r="E23" s="163"/>
      <c r="F23" s="51"/>
    </row>
    <row r="24" spans="1:18">
      <c r="A24" s="180" t="s">
        <v>36</v>
      </c>
      <c r="B24" s="180"/>
      <c r="C24" s="180"/>
      <c r="D24" s="180"/>
      <c r="E24" s="180"/>
      <c r="F24" s="48" t="e">
        <f>F21/F22</f>
        <v>#DIV/0!</v>
      </c>
    </row>
    <row r="25" spans="1:18">
      <c r="A25" s="133" t="s">
        <v>37</v>
      </c>
      <c r="B25" s="133"/>
      <c r="C25" s="133"/>
      <c r="D25" s="133"/>
      <c r="E25" s="133"/>
      <c r="F25" s="61" t="e">
        <f>F23/F22</f>
        <v>#DIV/0!</v>
      </c>
      <c r="G25" s="1"/>
      <c r="H25" s="1"/>
      <c r="I25" s="1"/>
      <c r="J25" s="1"/>
      <c r="K25" s="1"/>
      <c r="L25" s="1"/>
    </row>
    <row r="26" spans="1:18">
      <c r="A26" s="133" t="s">
        <v>38</v>
      </c>
      <c r="B26" s="133"/>
      <c r="C26" s="133"/>
      <c r="D26" s="133"/>
      <c r="E26" s="133"/>
      <c r="F26" s="61" t="e">
        <f>F23/F21</f>
        <v>#DIV/0!</v>
      </c>
      <c r="G26" s="1"/>
      <c r="H26" s="1"/>
      <c r="I26" s="1"/>
      <c r="J26" s="1"/>
      <c r="K26" s="1"/>
      <c r="L26" s="1"/>
    </row>
    <row r="27" spans="1:18">
      <c r="A27" s="133" t="s">
        <v>39</v>
      </c>
      <c r="B27" s="133"/>
      <c r="C27" s="133"/>
      <c r="D27" s="133"/>
      <c r="E27" s="133"/>
      <c r="F27" s="61" t="e">
        <f>F22/F21</f>
        <v>#DIV/0!</v>
      </c>
      <c r="G27" s="1"/>
      <c r="H27" s="1"/>
      <c r="I27" s="1"/>
      <c r="J27" s="1"/>
      <c r="K27" s="1"/>
      <c r="L27" s="1"/>
    </row>
    <row r="30" spans="1:18">
      <c r="A30" s="173" t="s">
        <v>40</v>
      </c>
      <c r="B30" s="173"/>
      <c r="C30" s="173"/>
      <c r="D30" s="173"/>
      <c r="E30" s="173"/>
      <c r="F30" s="173"/>
    </row>
    <row r="31" spans="1:18">
      <c r="A31" s="180" t="s">
        <v>41</v>
      </c>
      <c r="B31" s="180"/>
      <c r="C31" s="180"/>
      <c r="D31" s="180"/>
      <c r="E31" s="180"/>
      <c r="F31" s="18">
        <f>(SUM(F20,F11))/60</f>
        <v>0</v>
      </c>
    </row>
    <row r="32" spans="1:18">
      <c r="A32" s="180" t="s">
        <v>42</v>
      </c>
      <c r="B32" s="180"/>
      <c r="C32" s="180"/>
      <c r="D32" s="180"/>
      <c r="E32" s="180"/>
      <c r="F32" s="62"/>
      <c r="G32" s="63"/>
    </row>
    <row r="33" spans="1:12">
      <c r="A33" s="180" t="s">
        <v>43</v>
      </c>
      <c r="B33" s="180"/>
      <c r="C33" s="180"/>
      <c r="D33" s="180"/>
      <c r="E33" s="180"/>
      <c r="F33" s="64">
        <f>F32*F31</f>
        <v>0</v>
      </c>
    </row>
    <row r="36" spans="1:12">
      <c r="A36" s="173" t="s">
        <v>44</v>
      </c>
      <c r="B36" s="173"/>
      <c r="C36" s="173"/>
      <c r="D36" s="173"/>
      <c r="E36" s="173"/>
      <c r="F36" s="173"/>
    </row>
    <row r="37" spans="1:12">
      <c r="A37" s="161" t="s">
        <v>164</v>
      </c>
      <c r="B37" s="162"/>
      <c r="C37" s="162"/>
      <c r="D37" s="162"/>
      <c r="E37" s="163"/>
      <c r="F37" s="48"/>
    </row>
    <row r="38" spans="1:12" s="1" customFormat="1" ht="15.75" customHeight="1">
      <c r="A38" s="161" t="s">
        <v>50</v>
      </c>
      <c r="B38" s="162"/>
      <c r="C38" s="162"/>
      <c r="D38" s="162"/>
      <c r="E38" s="163"/>
      <c r="F38" s="62"/>
      <c r="G38"/>
      <c r="H38"/>
      <c r="I38"/>
      <c r="J38"/>
      <c r="K38"/>
      <c r="L38"/>
    </row>
    <row r="39" spans="1:12" s="1" customFormat="1" ht="15.75" customHeight="1">
      <c r="A39" s="161" t="s">
        <v>112</v>
      </c>
      <c r="B39" s="162"/>
      <c r="C39" s="162"/>
      <c r="D39" s="162"/>
      <c r="E39" s="163"/>
      <c r="F39" s="15">
        <f>F38*F37</f>
        <v>0</v>
      </c>
      <c r="G39"/>
      <c r="H39"/>
      <c r="I39"/>
      <c r="J39"/>
      <c r="K39"/>
      <c r="L39"/>
    </row>
    <row r="40" spans="1:12" s="1" customFormat="1" ht="15.75" customHeight="1">
      <c r="A40"/>
      <c r="B40"/>
      <c r="C40"/>
      <c r="D40"/>
      <c r="E40"/>
      <c r="F40"/>
      <c r="G40"/>
      <c r="H40"/>
      <c r="I40"/>
      <c r="J40"/>
      <c r="K40"/>
      <c r="L40"/>
    </row>
    <row r="42" spans="1:12">
      <c r="A42" s="173" t="s">
        <v>53</v>
      </c>
      <c r="B42" s="173"/>
      <c r="C42" s="173"/>
      <c r="D42" s="173"/>
      <c r="E42" s="173"/>
      <c r="F42" s="173"/>
    </row>
    <row r="43" spans="1:12">
      <c r="A43" s="204" t="s">
        <v>54</v>
      </c>
      <c r="B43" s="205"/>
      <c r="C43" s="205"/>
      <c r="D43" s="205"/>
      <c r="E43" s="205"/>
      <c r="F43" s="206"/>
    </row>
    <row r="44" spans="1:12">
      <c r="A44" s="177" t="s">
        <v>57</v>
      </c>
      <c r="B44" s="178"/>
      <c r="C44" s="178"/>
      <c r="D44" s="178"/>
      <c r="E44" s="179"/>
      <c r="F44" s="65"/>
    </row>
    <row r="45" spans="1:12">
      <c r="A45" s="177" t="s">
        <v>56</v>
      </c>
      <c r="B45" s="178"/>
      <c r="C45" s="178"/>
      <c r="D45" s="178"/>
      <c r="E45" s="179"/>
      <c r="F45" s="67"/>
    </row>
    <row r="46" spans="1:12">
      <c r="A46" s="66"/>
      <c r="B46" s="178" t="s">
        <v>60</v>
      </c>
      <c r="C46" s="178"/>
      <c r="D46" s="178"/>
      <c r="E46" s="179"/>
      <c r="F46" s="67"/>
    </row>
    <row r="47" spans="1:12">
      <c r="A47" s="68"/>
      <c r="B47" s="178" t="s">
        <v>61</v>
      </c>
      <c r="C47" s="178"/>
      <c r="D47" s="178"/>
      <c r="E47" s="179"/>
      <c r="F47" s="69">
        <f>F44*F46</f>
        <v>0</v>
      </c>
    </row>
    <row r="48" spans="1:12">
      <c r="A48" s="161" t="s">
        <v>165</v>
      </c>
      <c r="B48" s="162"/>
      <c r="C48" s="162"/>
      <c r="D48" s="162"/>
      <c r="E48" s="162"/>
      <c r="F48" s="163"/>
    </row>
    <row r="49" spans="1:6">
      <c r="A49" s="164" t="s">
        <v>57</v>
      </c>
      <c r="B49" s="165"/>
      <c r="C49" s="165"/>
      <c r="D49" s="165"/>
      <c r="E49" s="166"/>
      <c r="F49" s="67"/>
    </row>
    <row r="50" spans="1:6">
      <c r="A50" s="164" t="s">
        <v>56</v>
      </c>
      <c r="B50" s="165"/>
      <c r="C50" s="165"/>
      <c r="D50" s="165"/>
      <c r="E50" s="166"/>
      <c r="F50" s="67"/>
    </row>
    <row r="51" spans="1:6">
      <c r="A51" s="164" t="s">
        <v>66</v>
      </c>
      <c r="B51" s="165"/>
      <c r="C51" s="165"/>
      <c r="D51" s="165"/>
      <c r="E51" s="166"/>
      <c r="F51" s="67"/>
    </row>
    <row r="52" spans="1:6">
      <c r="A52" s="164" t="s">
        <v>67</v>
      </c>
      <c r="B52" s="165"/>
      <c r="C52" s="165"/>
      <c r="D52" s="165"/>
      <c r="E52" s="166"/>
      <c r="F52" s="70">
        <f>F49*F50</f>
        <v>0</v>
      </c>
    </row>
    <row r="53" spans="1:6">
      <c r="A53" s="167" t="s">
        <v>166</v>
      </c>
      <c r="B53" s="168"/>
      <c r="C53" s="168"/>
      <c r="D53" s="168"/>
      <c r="E53" s="168"/>
      <c r="F53" s="169"/>
    </row>
    <row r="54" spans="1:6">
      <c r="A54" s="177" t="s">
        <v>57</v>
      </c>
      <c r="B54" s="178"/>
      <c r="C54" s="178"/>
      <c r="D54" s="178"/>
      <c r="E54" s="179"/>
      <c r="F54" s="67"/>
    </row>
    <row r="55" spans="1:6">
      <c r="A55" s="177" t="s">
        <v>69</v>
      </c>
      <c r="B55" s="178"/>
      <c r="C55" s="178"/>
      <c r="D55" s="178"/>
      <c r="E55" s="179"/>
      <c r="F55" s="67"/>
    </row>
    <row r="56" spans="1:6">
      <c r="A56" s="177" t="s">
        <v>71</v>
      </c>
      <c r="B56" s="178"/>
      <c r="C56" s="178"/>
      <c r="D56" s="178"/>
      <c r="E56" s="179"/>
      <c r="F56" s="67"/>
    </row>
    <row r="57" spans="1:6">
      <c r="A57" s="177" t="s">
        <v>72</v>
      </c>
      <c r="B57" s="178"/>
      <c r="C57" s="178"/>
      <c r="D57" s="178"/>
      <c r="E57" s="179"/>
      <c r="F57" s="69">
        <f>F54*F55</f>
        <v>0</v>
      </c>
    </row>
    <row r="58" spans="1:6">
      <c r="A58" s="170" t="s">
        <v>73</v>
      </c>
      <c r="B58" s="171"/>
      <c r="C58" s="171"/>
      <c r="D58" s="171"/>
      <c r="E58" s="171"/>
      <c r="F58" s="172"/>
    </row>
    <row r="59" spans="1:6">
      <c r="A59" s="201" t="s">
        <v>57</v>
      </c>
      <c r="B59" s="202"/>
      <c r="C59" s="202"/>
      <c r="D59" s="202"/>
      <c r="E59" s="203"/>
      <c r="F59" s="67"/>
    </row>
    <row r="60" spans="1:6">
      <c r="A60" s="201" t="s">
        <v>74</v>
      </c>
      <c r="B60" s="202"/>
      <c r="C60" s="202"/>
      <c r="D60" s="202"/>
      <c r="E60" s="203"/>
      <c r="F60" s="67"/>
    </row>
    <row r="61" spans="1:6">
      <c r="A61" s="201" t="s">
        <v>75</v>
      </c>
      <c r="B61" s="202"/>
      <c r="C61" s="202"/>
      <c r="D61" s="202"/>
      <c r="E61" s="203"/>
      <c r="F61" s="67"/>
    </row>
    <row r="62" spans="1:6">
      <c r="A62" s="201" t="s">
        <v>76</v>
      </c>
      <c r="B62" s="202"/>
      <c r="C62" s="202"/>
      <c r="D62" s="202"/>
      <c r="E62" s="203"/>
      <c r="F62" s="70">
        <f>F59*F60</f>
        <v>0</v>
      </c>
    </row>
    <row r="63" spans="1:6">
      <c r="A63" s="167" t="s">
        <v>77</v>
      </c>
      <c r="B63" s="168"/>
      <c r="C63" s="168"/>
      <c r="D63" s="168"/>
      <c r="E63" s="168"/>
      <c r="F63" s="169"/>
    </row>
    <row r="64" spans="1:6">
      <c r="A64" s="177" t="s">
        <v>57</v>
      </c>
      <c r="B64" s="178"/>
      <c r="C64" s="178"/>
      <c r="D64" s="178"/>
      <c r="E64" s="179"/>
      <c r="F64" s="71"/>
    </row>
    <row r="65" spans="1:8">
      <c r="A65" s="177" t="s">
        <v>78</v>
      </c>
      <c r="B65" s="178"/>
      <c r="C65" s="178"/>
      <c r="D65" s="178"/>
      <c r="E65" s="179"/>
      <c r="F65" s="71"/>
    </row>
    <row r="66" spans="1:8">
      <c r="A66" s="177" t="s">
        <v>79</v>
      </c>
      <c r="B66" s="178"/>
      <c r="C66" s="178"/>
      <c r="D66" s="178"/>
      <c r="E66" s="179"/>
      <c r="F66" s="67"/>
    </row>
    <row r="67" spans="1:8">
      <c r="A67" s="177" t="s">
        <v>80</v>
      </c>
      <c r="B67" s="178"/>
      <c r="C67" s="178"/>
      <c r="D67" s="178"/>
      <c r="E67" s="179"/>
      <c r="F67" s="69">
        <f>F64*F65</f>
        <v>0</v>
      </c>
    </row>
    <row r="68" spans="1:8">
      <c r="A68" s="170" t="s">
        <v>81</v>
      </c>
      <c r="B68" s="171"/>
      <c r="C68" s="171"/>
      <c r="D68" s="171"/>
      <c r="E68" s="171"/>
      <c r="F68" s="172"/>
    </row>
    <row r="69" spans="1:8">
      <c r="A69" s="201" t="s">
        <v>56</v>
      </c>
      <c r="B69" s="202"/>
      <c r="C69" s="202"/>
      <c r="D69" s="202"/>
      <c r="E69" s="202"/>
      <c r="F69" s="72"/>
    </row>
    <row r="70" spans="1:8">
      <c r="A70" s="201" t="s">
        <v>57</v>
      </c>
      <c r="B70" s="202"/>
      <c r="C70" s="202"/>
      <c r="D70" s="202"/>
      <c r="E70" s="203"/>
      <c r="F70" s="67"/>
    </row>
    <row r="71" spans="1:8">
      <c r="A71" s="201" t="s">
        <v>82</v>
      </c>
      <c r="B71" s="202"/>
      <c r="C71" s="202"/>
      <c r="D71" s="202"/>
      <c r="E71" s="203"/>
      <c r="F71" s="67"/>
      <c r="H71" s="73"/>
    </row>
    <row r="72" spans="1:8">
      <c r="A72" s="201" t="s">
        <v>83</v>
      </c>
      <c r="B72" s="202"/>
      <c r="C72" s="202"/>
      <c r="D72" s="202"/>
      <c r="E72" s="203"/>
      <c r="F72" s="69">
        <f>F69*F70</f>
        <v>0</v>
      </c>
    </row>
    <row r="73" spans="1:8">
      <c r="A73" s="167" t="s">
        <v>119</v>
      </c>
      <c r="B73" s="168"/>
      <c r="C73" s="168"/>
      <c r="D73" s="168"/>
      <c r="E73" s="168"/>
      <c r="F73" s="169"/>
    </row>
    <row r="74" spans="1:8">
      <c r="A74" s="177" t="s">
        <v>56</v>
      </c>
      <c r="B74" s="178"/>
      <c r="C74" s="178"/>
      <c r="D74" s="178"/>
      <c r="E74" s="178"/>
      <c r="F74" s="72"/>
    </row>
    <row r="75" spans="1:8">
      <c r="A75" s="177" t="s">
        <v>57</v>
      </c>
      <c r="B75" s="178"/>
      <c r="C75" s="178"/>
      <c r="D75" s="178"/>
      <c r="E75" s="179"/>
      <c r="F75" s="51"/>
    </row>
    <row r="76" spans="1:8">
      <c r="A76" s="177" t="s">
        <v>82</v>
      </c>
      <c r="B76" s="178"/>
      <c r="C76" s="178"/>
      <c r="D76" s="178"/>
      <c r="E76" s="179"/>
      <c r="F76" s="51"/>
    </row>
    <row r="77" spans="1:8">
      <c r="A77" s="177" t="s">
        <v>85</v>
      </c>
      <c r="B77" s="178"/>
      <c r="C77" s="178"/>
      <c r="D77" s="178"/>
      <c r="E77" s="179"/>
      <c r="F77" s="15">
        <f>F74*F75</f>
        <v>0</v>
      </c>
    </row>
    <row r="78" spans="1:8">
      <c r="A78" s="198" t="s">
        <v>167</v>
      </c>
      <c r="B78" s="199"/>
      <c r="C78" s="199"/>
      <c r="D78" s="199"/>
      <c r="E78" s="199"/>
      <c r="F78" s="200"/>
    </row>
    <row r="79" spans="1:8">
      <c r="A79" s="195" t="s">
        <v>57</v>
      </c>
      <c r="B79" s="196"/>
      <c r="C79" s="196"/>
      <c r="D79" s="196"/>
      <c r="E79" s="197"/>
      <c r="F79" s="51"/>
    </row>
    <row r="80" spans="1:8">
      <c r="A80" s="195" t="s">
        <v>64</v>
      </c>
      <c r="B80" s="196"/>
      <c r="C80" s="196"/>
      <c r="D80" s="196"/>
      <c r="E80" s="197"/>
      <c r="F80" s="51"/>
    </row>
    <row r="81" spans="1:7">
      <c r="A81" s="195" t="s">
        <v>82</v>
      </c>
      <c r="B81" s="196"/>
      <c r="C81" s="196"/>
      <c r="D81" s="196"/>
      <c r="E81" s="197"/>
      <c r="F81" s="51"/>
    </row>
    <row r="82" spans="1:7">
      <c r="A82" s="195" t="s">
        <v>121</v>
      </c>
      <c r="B82" s="196"/>
      <c r="C82" s="196"/>
      <c r="D82" s="196"/>
      <c r="E82" s="197"/>
      <c r="F82" s="15">
        <f>F79*F80</f>
        <v>0</v>
      </c>
    </row>
    <row r="83" spans="1:7">
      <c r="A83" s="198" t="s">
        <v>167</v>
      </c>
      <c r="B83" s="199"/>
      <c r="C83" s="199"/>
      <c r="D83" s="199"/>
      <c r="E83" s="199"/>
      <c r="F83" s="200"/>
    </row>
    <row r="84" spans="1:7">
      <c r="A84" s="195" t="s">
        <v>57</v>
      </c>
      <c r="B84" s="196"/>
      <c r="C84" s="196"/>
      <c r="D84" s="196"/>
      <c r="E84" s="197"/>
      <c r="F84" s="51"/>
    </row>
    <row r="85" spans="1:7">
      <c r="A85" s="195" t="s">
        <v>64</v>
      </c>
      <c r="B85" s="196"/>
      <c r="C85" s="196"/>
      <c r="D85" s="196"/>
      <c r="E85" s="197"/>
      <c r="F85" s="51"/>
    </row>
    <row r="86" spans="1:7">
      <c r="A86" s="195" t="s">
        <v>82</v>
      </c>
      <c r="B86" s="196"/>
      <c r="C86" s="196"/>
      <c r="D86" s="196"/>
      <c r="E86" s="197"/>
      <c r="F86" s="51"/>
    </row>
    <row r="87" spans="1:7">
      <c r="A87" s="195" t="s">
        <v>121</v>
      </c>
      <c r="B87" s="196"/>
      <c r="C87" s="196"/>
      <c r="D87" s="196"/>
      <c r="E87" s="197"/>
      <c r="F87" s="15">
        <f>F84*F85</f>
        <v>0</v>
      </c>
      <c r="G87" s="56"/>
    </row>
    <row r="88" spans="1:7">
      <c r="A88" s="161" t="s">
        <v>86</v>
      </c>
      <c r="B88" s="162"/>
      <c r="C88" s="162"/>
      <c r="D88" s="162"/>
      <c r="E88" s="163"/>
      <c r="F88" s="15">
        <f>SUM(F87,F82,F77,F72,F67,F62,F57,F52,F47)</f>
        <v>0</v>
      </c>
    </row>
    <row r="91" spans="1:7">
      <c r="A91" s="173" t="s">
        <v>87</v>
      </c>
      <c r="B91" s="173"/>
      <c r="C91" s="173"/>
      <c r="D91" s="173"/>
      <c r="E91" s="173"/>
      <c r="F91" s="173"/>
    </row>
    <row r="92" spans="1:7">
      <c r="A92" s="161" t="s">
        <v>88</v>
      </c>
      <c r="B92" s="162"/>
      <c r="C92" s="162"/>
      <c r="D92" s="162"/>
      <c r="E92" s="163"/>
      <c r="F92" s="15">
        <f>F39-F33-F88</f>
        <v>0</v>
      </c>
      <c r="G92" t="s">
        <v>123</v>
      </c>
    </row>
    <row r="93" spans="1:7">
      <c r="A93" s="161" t="s">
        <v>90</v>
      </c>
      <c r="B93" s="162"/>
      <c r="C93" s="162"/>
      <c r="D93" s="162"/>
      <c r="E93" s="163"/>
      <c r="F93" s="15" t="e">
        <f>F92/F8</f>
        <v>#DIV/0!</v>
      </c>
    </row>
    <row r="96" spans="1:7">
      <c r="A96" s="56"/>
    </row>
  </sheetData>
  <mergeCells count="94">
    <mergeCell ref="A92:E92"/>
    <mergeCell ref="A93:E93"/>
    <mergeCell ref="A45:E45"/>
    <mergeCell ref="A84:E84"/>
    <mergeCell ref="A85:E85"/>
    <mergeCell ref="A86:E86"/>
    <mergeCell ref="A87:E87"/>
    <mergeCell ref="A88:E88"/>
    <mergeCell ref="A91:F91"/>
    <mergeCell ref="A78:F78"/>
    <mergeCell ref="A79:E79"/>
    <mergeCell ref="A80:E80"/>
    <mergeCell ref="A81:E81"/>
    <mergeCell ref="A82:E82"/>
    <mergeCell ref="A83:F83"/>
    <mergeCell ref="A72:E72"/>
    <mergeCell ref="A73:F73"/>
    <mergeCell ref="A74:E74"/>
    <mergeCell ref="A75:E75"/>
    <mergeCell ref="A76:E76"/>
    <mergeCell ref="A77:E77"/>
    <mergeCell ref="A71:E71"/>
    <mergeCell ref="A60:E60"/>
    <mergeCell ref="A61:E61"/>
    <mergeCell ref="A62:E62"/>
    <mergeCell ref="A63:F63"/>
    <mergeCell ref="A64:E64"/>
    <mergeCell ref="A65:E65"/>
    <mergeCell ref="A66:E66"/>
    <mergeCell ref="A67:E67"/>
    <mergeCell ref="A68:F68"/>
    <mergeCell ref="A69:E69"/>
    <mergeCell ref="A70:E70"/>
    <mergeCell ref="A59:E59"/>
    <mergeCell ref="A48:F48"/>
    <mergeCell ref="A49:E49"/>
    <mergeCell ref="A50:E50"/>
    <mergeCell ref="A51:E51"/>
    <mergeCell ref="A52:E52"/>
    <mergeCell ref="A53:F53"/>
    <mergeCell ref="A54:E54"/>
    <mergeCell ref="A55:E55"/>
    <mergeCell ref="A56:E56"/>
    <mergeCell ref="A57:E57"/>
    <mergeCell ref="A58:F58"/>
    <mergeCell ref="A42:F42"/>
    <mergeCell ref="A43:F43"/>
    <mergeCell ref="A44:E44"/>
    <mergeCell ref="B46:E46"/>
    <mergeCell ref="B47:E47"/>
    <mergeCell ref="A37:E37"/>
    <mergeCell ref="A38:E38"/>
    <mergeCell ref="A39:E39"/>
    <mergeCell ref="A31:E31"/>
    <mergeCell ref="A32:E32"/>
    <mergeCell ref="A33:E33"/>
    <mergeCell ref="A36:F36"/>
    <mergeCell ref="A30:F30"/>
    <mergeCell ref="A19:F19"/>
    <mergeCell ref="M19:Q19"/>
    <mergeCell ref="A20:E20"/>
    <mergeCell ref="M20:Q20"/>
    <mergeCell ref="A21:E21"/>
    <mergeCell ref="A22:E22"/>
    <mergeCell ref="A23:E23"/>
    <mergeCell ref="A24:E24"/>
    <mergeCell ref="A25:E25"/>
    <mergeCell ref="A26:E26"/>
    <mergeCell ref="A27:E27"/>
    <mergeCell ref="M18:P18"/>
    <mergeCell ref="A11:E11"/>
    <mergeCell ref="M11:P11"/>
    <mergeCell ref="M12:P12"/>
    <mergeCell ref="M13:Q13"/>
    <mergeCell ref="A14:F14"/>
    <mergeCell ref="M14:P14"/>
    <mergeCell ref="A15:E15"/>
    <mergeCell ref="M15:Q15"/>
    <mergeCell ref="A16:E16"/>
    <mergeCell ref="M16:P16"/>
    <mergeCell ref="M17:Q17"/>
    <mergeCell ref="M10:P10"/>
    <mergeCell ref="A1:F1"/>
    <mergeCell ref="A2:F2"/>
    <mergeCell ref="M4:R4"/>
    <mergeCell ref="A5:E5"/>
    <mergeCell ref="M5:P5"/>
    <mergeCell ref="A6:E6"/>
    <mergeCell ref="M6:P6"/>
    <mergeCell ref="A7:E7"/>
    <mergeCell ref="M7:P7"/>
    <mergeCell ref="A8:E8"/>
    <mergeCell ref="M8:P8"/>
    <mergeCell ref="M9:P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Farm 1</vt:lpstr>
      <vt:lpstr>Farm 2</vt:lpstr>
      <vt:lpstr>Farm 3</vt:lpstr>
      <vt:lpstr>Template</vt:lpstr>
    </vt:vector>
  </TitlesOfParts>
  <Company>UMass Amherst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Genevieve Higgins</dc:creator>
  <cp:lastModifiedBy>Genevieve Higgins</cp:lastModifiedBy>
  <dcterms:created xsi:type="dcterms:W3CDTF">2021-08-27T16:43:25Z</dcterms:created>
  <dcterms:modified xsi:type="dcterms:W3CDTF">2021-09-02T15:19:19Z</dcterms:modified>
</cp:coreProperties>
</file>