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uky-my.sharepoint.com/personal/jwle222_uky_edu/Documents/Yak/"/>
    </mc:Choice>
  </mc:AlternateContent>
  <xr:revisionPtr revIDLastSave="747" documentId="13_ncr:1_{5CD89729-1AC3-480B-AA63-B84AEA6AD648}" xr6:coauthVersionLast="47" xr6:coauthVersionMax="47" xr10:uidLastSave="{C314E23A-D659-4314-8634-33DF5FE41C77}"/>
  <workbookProtection workbookAlgorithmName="SHA-512" workbookHashValue="po1ZwA15al+igc0jrtFEHVnKrR6Ahrd8ZJQATFKgnY3l4zjw+vlfnkdnHkuQHFe0QkvFiQWdsSraSE6nxUDDWw==" workbookSaltValue="wXUBCa8r/n7n1YeHpNnXdQ==" workbookSpinCount="100000" lockStructure="1"/>
  <bookViews>
    <workbookView xWindow="-108" yWindow="-108" windowWidth="23256" windowHeight="12576" firstSheet="4" activeTab="7" xr2:uid="{60F8FF22-AED2-4DA9-A713-0068A8556328}"/>
  </bookViews>
  <sheets>
    <sheet name="Instructions" sheetId="10" r:id="rId1"/>
    <sheet name="Calf First Winter post-wean" sheetId="1" r:id="rId2"/>
    <sheet name="Calf First Grazing season" sheetId="2" r:id="rId3"/>
    <sheet name="Calf Second Winter" sheetId="3" r:id="rId4"/>
    <sheet name="Calf Second Grazing Season" sheetId="4" r:id="rId5"/>
    <sheet name="Calf Third Winter" sheetId="5" r:id="rId6"/>
    <sheet name="Calf Third Grazing Season" sheetId="6" r:id="rId7"/>
    <sheet name="Meat Processing"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B34" i="6" l="1"/>
  <c r="B24" i="6"/>
  <c r="B25" i="6" s="1"/>
  <c r="B17" i="6"/>
  <c r="B18" i="6" s="1"/>
  <c r="E2" i="6"/>
  <c r="B33" i="5"/>
  <c r="B24" i="5"/>
  <c r="B25" i="5" s="1"/>
  <c r="B17" i="5"/>
  <c r="B18" i="5" s="1"/>
  <c r="E2" i="5"/>
  <c r="E2" i="4"/>
  <c r="E2" i="3"/>
  <c r="E2" i="2"/>
  <c r="E2" i="1"/>
  <c r="B34" i="4"/>
  <c r="B24" i="4"/>
  <c r="B25" i="4" s="1"/>
  <c r="B17" i="4"/>
  <c r="B18" i="4" s="1"/>
  <c r="B33" i="3"/>
  <c r="B24" i="3"/>
  <c r="B25" i="3" s="1"/>
  <c r="B17" i="3"/>
  <c r="B18" i="3" s="1"/>
  <c r="B34" i="2"/>
  <c r="B24" i="2"/>
  <c r="B25" i="2" s="1"/>
  <c r="B17" i="2"/>
  <c r="B18" i="2" s="1"/>
  <c r="B37" i="1"/>
  <c r="B34" i="1"/>
  <c r="B25" i="1"/>
  <c r="B26" i="1" s="1"/>
  <c r="B18" i="1"/>
  <c r="B19" i="1" s="1"/>
  <c r="B8" i="1"/>
  <c r="B3" i="2" s="1"/>
  <c r="B5" i="1"/>
  <c r="B7" i="2" l="1"/>
  <c r="B3" i="3" s="1"/>
  <c r="B7" i="3" s="1"/>
  <c r="B3" i="4" s="1"/>
  <c r="B7" i="4" s="1"/>
  <c r="B3" i="5" s="1"/>
  <c r="B7" i="5" s="1"/>
  <c r="B12" i="1"/>
  <c r="B13" i="1" s="1"/>
  <c r="B14" i="1" s="1"/>
  <c r="B11" i="3" l="1"/>
  <c r="B12" i="3" s="1"/>
  <c r="B13" i="3" s="1"/>
  <c r="B26" i="3" s="1"/>
  <c r="B11" i="4"/>
  <c r="B11" i="2"/>
  <c r="B11" i="5"/>
  <c r="B12" i="5" s="1"/>
  <c r="B13" i="5" s="1"/>
  <c r="B26" i="5" s="1"/>
  <c r="B3" i="6"/>
  <c r="B27" i="1"/>
  <c r="B39" i="1" s="1"/>
  <c r="B46" i="1" s="1"/>
  <c r="B13" i="4" l="1"/>
  <c r="B26" i="4" s="1"/>
  <c r="B12" i="4"/>
  <c r="B12" i="2"/>
  <c r="B13" i="2" s="1"/>
  <c r="B26" i="2" s="1"/>
  <c r="B49" i="1"/>
  <c r="B51" i="1" s="1"/>
  <c r="B4" i="2" s="1"/>
  <c r="B37" i="2" s="1"/>
  <c r="B48" i="1"/>
  <c r="B7" i="6"/>
  <c r="B3" i="7" s="1"/>
  <c r="B5" i="7" s="1"/>
  <c r="B13" i="7" l="1"/>
  <c r="B19" i="7" s="1"/>
  <c r="B7" i="7"/>
  <c r="B11" i="6"/>
  <c r="B39" i="2"/>
  <c r="B45" i="2" s="1"/>
  <c r="B47" i="2" s="1"/>
  <c r="B12" i="6" l="1"/>
  <c r="B13" i="6" s="1"/>
  <c r="B26" i="6" s="1"/>
  <c r="B21" i="7"/>
  <c r="B48" i="2"/>
  <c r="B50" i="2" l="1"/>
  <c r="B4" i="3"/>
  <c r="B36" i="3" l="1"/>
  <c r="B38" i="3"/>
  <c r="B45" i="3" l="1"/>
  <c r="B48" i="3" l="1"/>
  <c r="B47" i="3"/>
  <c r="B4" i="4" l="1"/>
  <c r="B50" i="3"/>
  <c r="B37" i="4" l="1"/>
  <c r="B39" i="4"/>
  <c r="B45" i="4" l="1"/>
  <c r="B48" i="4" s="1"/>
  <c r="B47" i="4" l="1"/>
  <c r="B4" i="5"/>
  <c r="B50" i="4"/>
  <c r="B36" i="5" l="1"/>
  <c r="B38" i="5"/>
  <c r="B45" i="5" l="1"/>
  <c r="B47" i="5" l="1"/>
  <c r="B48" i="5"/>
  <c r="B4" i="6" l="1"/>
  <c r="B50" i="5"/>
  <c r="B37" i="6" l="1"/>
  <c r="B39" i="6"/>
  <c r="B45" i="6" l="1"/>
  <c r="B48" i="6" s="1"/>
  <c r="B50" i="6" s="1"/>
  <c r="B47" i="6" l="1"/>
  <c r="B23" i="7" s="1"/>
  <c r="B26" i="7" s="1"/>
  <c r="B27" i="7" s="1"/>
</calcChain>
</file>

<file path=xl/sharedStrings.xml><?xml version="1.0" encoding="utf-8"?>
<sst xmlns="http://schemas.openxmlformats.org/spreadsheetml/2006/main" count="289" uniqueCount="102">
  <si>
    <t>Weight of animal at weaning, lb</t>
  </si>
  <si>
    <t>Expected winter daily gain, lb/d</t>
  </si>
  <si>
    <t>Calculated value at weaning, $/lb</t>
  </si>
  <si>
    <t>Forage cost, $/ton</t>
  </si>
  <si>
    <t>Supplement cost, $/ton</t>
  </si>
  <si>
    <t>Feeding rate of supplement, lb/hd/d</t>
  </si>
  <si>
    <t>Expected hay Needs,% of BW as-fed (2-3% BW)</t>
  </si>
  <si>
    <t>Estimated winter feeding period, days</t>
  </si>
  <si>
    <t>Calculated weight end of winter season, lb</t>
  </si>
  <si>
    <t>Mineral supplementation cost, $/ton</t>
  </si>
  <si>
    <t>Mineral supplementation intake, lb/d</t>
  </si>
  <si>
    <t>Daily supplmenent cost, $/hd/d</t>
  </si>
  <si>
    <t>Daily mineral supplment cost, $/hd/d</t>
  </si>
  <si>
    <t>Calculated daily hay need, lb/hd/d</t>
  </si>
  <si>
    <t>Daily forage cost, $/hd/d</t>
  </si>
  <si>
    <t>Winter forage cost, $/hd/winter</t>
  </si>
  <si>
    <t>Winter Feeding Budget: First winter after weaning</t>
  </si>
  <si>
    <t>Antibioics/Medications, $/hd</t>
  </si>
  <si>
    <t>Vaccination costs, $/hd</t>
  </si>
  <si>
    <t>Deworming cost, $/hd</t>
  </si>
  <si>
    <t>Mineral supplement (bolus/injectable mineral), $/hd</t>
  </si>
  <si>
    <t>Tag/Animal Identification, $/hd</t>
  </si>
  <si>
    <t>Total Feed Expenses, $/hd</t>
  </si>
  <si>
    <t>Total Health Expenses, $/hd</t>
  </si>
  <si>
    <t>Fixed Expenses</t>
  </si>
  <si>
    <t>Equipment costs</t>
  </si>
  <si>
    <t>Facilities costs</t>
  </si>
  <si>
    <t>Land cost</t>
  </si>
  <si>
    <t>Insurance, taxes, repairs</t>
  </si>
  <si>
    <t>Fuel</t>
  </si>
  <si>
    <t>Death loss, $/hd/d</t>
  </si>
  <si>
    <t>Interest on variable expenses</t>
  </si>
  <si>
    <t>Death loss rate, % (1 hd/20 calves = 5%)</t>
  </si>
  <si>
    <t>Expected value start of winter, $/hd</t>
  </si>
  <si>
    <t>Summer Grazing Budget: First summer after weaning</t>
  </si>
  <si>
    <t>Expected value start of grazing, $/hd</t>
  </si>
  <si>
    <t>Expected daily gain, lb/d</t>
  </si>
  <si>
    <t>Estimated grazing period, days</t>
  </si>
  <si>
    <t>Calculated weight end of grazing season, lb</t>
  </si>
  <si>
    <t>Stocking rate, pounds/acre</t>
  </si>
  <si>
    <t>Calculated acres/animal</t>
  </si>
  <si>
    <t>Pasture cost, $/hd/d</t>
  </si>
  <si>
    <t>Pasture cost for season, $/hd</t>
  </si>
  <si>
    <t>Fly Control, $/hd</t>
  </si>
  <si>
    <t>Mineral cost, $/season</t>
  </si>
  <si>
    <t>Winter mineral cost, $/period</t>
  </si>
  <si>
    <t>Winter supplement cost, $/period</t>
  </si>
  <si>
    <t>Supplement cost, $/season</t>
  </si>
  <si>
    <t>Pasture cost (land &amp; maint), $/acre</t>
  </si>
  <si>
    <t>Interest rate for variable expenses, %</t>
  </si>
  <si>
    <t>Winter Feeding Budget: Ssecond winter after weaning</t>
  </si>
  <si>
    <t>Interest rate on variable expenses</t>
  </si>
  <si>
    <t>Interest rate on variable expenses, %</t>
  </si>
  <si>
    <t>Summer Grazing Budget: Second summer after weaning</t>
  </si>
  <si>
    <t>Age at start, mo</t>
  </si>
  <si>
    <t>Age at end, mo</t>
  </si>
  <si>
    <t>Winter Feeding Budget: Third winter after weaning</t>
  </si>
  <si>
    <t>Animal weight at harvest, lb</t>
  </si>
  <si>
    <t>Expected Dressing % (hot carcass wt / live weight)</t>
  </si>
  <si>
    <t>Calculated Hot Carcass Weight, lb</t>
  </si>
  <si>
    <t>Cutout % (take home meat/hot carcass wt)</t>
  </si>
  <si>
    <t>Take home meat, lb</t>
  </si>
  <si>
    <t>Processing Costs</t>
  </si>
  <si>
    <t>Kill fee, $/hd</t>
  </si>
  <si>
    <t>Cut &amp; Package fee, $/lb</t>
  </si>
  <si>
    <t>Inspection fee, $/hd</t>
  </si>
  <si>
    <t>Total Processing fees, $/hd</t>
  </si>
  <si>
    <t>Further processing fee (brats, sticks, jerky), $/lb</t>
  </si>
  <si>
    <t>Pounds of meat further processed</t>
  </si>
  <si>
    <t>Total further processing fees, $/hd</t>
  </si>
  <si>
    <t>Total processing cost, $/hd</t>
  </si>
  <si>
    <t>Avg. Processing Cost per lb</t>
  </si>
  <si>
    <t>Total production costs, $/hd (from winter/grazing sheets)</t>
  </si>
  <si>
    <t>Labor, $/hd</t>
  </si>
  <si>
    <t>Water, $/hd</t>
  </si>
  <si>
    <t>Water,$/hd</t>
  </si>
  <si>
    <t>Total additional cost, $/hd</t>
  </si>
  <si>
    <t>Total costs, $/hd</t>
  </si>
  <si>
    <t>Breakeven price, $/lb</t>
  </si>
  <si>
    <t>Profit target per head, $</t>
  </si>
  <si>
    <t>Total costs from weaning to harvest, $/hd</t>
  </si>
  <si>
    <t>Average Sell Price, $/lb of meat in freezer</t>
  </si>
  <si>
    <t>Meat Processing Budget</t>
  </si>
  <si>
    <t>Calculated calf weight end of winter season, lb</t>
  </si>
  <si>
    <t>Total Calf Health Expenses, $/hd</t>
  </si>
  <si>
    <t>Weight of yearling at start, lb</t>
  </si>
  <si>
    <t>Total Yearling Health Expenses, $/hd</t>
  </si>
  <si>
    <t>Weight of 3 yr-old animal at start, lb</t>
  </si>
  <si>
    <t>Weight of 2 yr-old animal at start, lb</t>
  </si>
  <si>
    <t>Weight of calf puchased, lb</t>
  </si>
  <si>
    <t>Amount paid for calf at start of winter, $/hd</t>
  </si>
  <si>
    <t>© 2024 Lehmkuhler</t>
  </si>
  <si>
    <t>This project was supported by SSARE project #830073.</t>
  </si>
  <si>
    <t>Hay/Forage cost, $/ton</t>
  </si>
  <si>
    <t>Expected hay needs,% of BW as-fed (2-3% BW)</t>
  </si>
  <si>
    <t>Expected hay needs,% of BW as-fed (2.5-3% BW)</t>
  </si>
  <si>
    <t>Death loss rate, % (ex. 1 hd/20 calves = 5%)</t>
  </si>
  <si>
    <t>Breakeven value of animal at start of grazing, $/hd</t>
  </si>
  <si>
    <t>Total phase production input costs</t>
  </si>
  <si>
    <t>Total production phase input costs</t>
  </si>
  <si>
    <t>Assumes animal harvested at the end of the third grazing season near 43 months of age</t>
  </si>
  <si>
    <t>prot=yak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</si>
</sst>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
  </numFmts>
  <fonts count="4" x14ac:knownFonts="1">
    <font>
      <sz val="12"/>
      <color theme="1"/>
      <name val="Arial"/>
      <family val="2"/>
    </font>
    <font>
      <sz val="12"/>
      <color theme="1"/>
      <name val="Arial"/>
      <family val="2"/>
    </font>
    <font>
      <sz val="9"/>
      <color theme="1"/>
      <name val="Arial"/>
      <family val="2"/>
    </font>
    <font>
      <sz val="8"/>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44" fontId="0" fillId="0" borderId="0" xfId="1" applyFont="1"/>
    <xf numFmtId="9" fontId="0" fillId="0" borderId="0" xfId="2" applyFont="1"/>
    <xf numFmtId="44" fontId="0" fillId="0" borderId="0" xfId="0" applyNumberFormat="1"/>
    <xf numFmtId="0" fontId="0" fillId="2" borderId="0" xfId="0" applyFill="1"/>
    <xf numFmtId="44" fontId="0" fillId="2" borderId="0" xfId="0" applyNumberFormat="1" applyFill="1"/>
    <xf numFmtId="164" fontId="0" fillId="0" borderId="0" xfId="0" applyNumberFormat="1"/>
    <xf numFmtId="1" fontId="0" fillId="0" borderId="0" xfId="0" applyNumberFormat="1"/>
    <xf numFmtId="44" fontId="0" fillId="0" borderId="0" xfId="1" applyFont="1" applyProtection="1">
      <protection locked="0"/>
    </xf>
    <xf numFmtId="9" fontId="0" fillId="0" borderId="0" xfId="2" applyFont="1" applyProtection="1">
      <protection locked="0"/>
    </xf>
    <xf numFmtId="0" fontId="0" fillId="0" borderId="0" xfId="0" applyProtection="1">
      <protection locked="0"/>
    </xf>
    <xf numFmtId="44" fontId="0" fillId="0" borderId="0" xfId="0" applyNumberFormat="1" applyProtection="1">
      <protection locked="0"/>
    </xf>
    <xf numFmtId="44" fontId="0" fillId="2" borderId="0" xfId="1" applyFont="1" applyFill="1" applyProtection="1">
      <protection locked="0"/>
    </xf>
    <xf numFmtId="0" fontId="0" fillId="0" borderId="0" xfId="2" applyNumberFormat="1" applyFont="1" applyProtection="1">
      <protection locked="0"/>
    </xf>
    <xf numFmtId="0" fontId="0" fillId="0" borderId="1" xfId="0" applyBorder="1"/>
    <xf numFmtId="0" fontId="0" fillId="3" borderId="0" xfId="0" applyFill="1"/>
    <xf numFmtId="0" fontId="0" fillId="4" borderId="0" xfId="0" applyFill="1"/>
    <xf numFmtId="0" fontId="0" fillId="5" borderId="0" xfId="0" applyFill="1"/>
    <xf numFmtId="0" fontId="2" fillId="0" borderId="0" xfId="0" applyFont="1"/>
    <xf numFmtId="165" fontId="0" fillId="0" borderId="0" xfId="2" applyNumberFormat="1" applyFont="1" applyProtection="1">
      <protection locked="0"/>
    </xf>
    <xf numFmtId="10" fontId="0" fillId="0" borderId="0" xfId="2" applyNumberFormat="1" applyFont="1" applyProtection="1">
      <protection locked="0"/>
    </xf>
    <xf numFmtId="44" fontId="0" fillId="3" borderId="0" xfId="0" applyNumberFormat="1" applyFill="1"/>
    <xf numFmtId="44" fontId="0" fillId="0" borderId="0" xfId="1" applyFont="1" applyProtection="1"/>
    <xf numFmtId="0" fontId="3" fillId="0" borderId="0" xfId="0" applyFo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200024</xdr:colOff>
      <xdr:row>1</xdr:row>
      <xdr:rowOff>114300</xdr:rowOff>
    </xdr:from>
    <xdr:to>
      <xdr:col>8</xdr:col>
      <xdr:colOff>632459</xdr:colOff>
      <xdr:row>12</xdr:row>
      <xdr:rowOff>129540</xdr:rowOff>
    </xdr:to>
    <xdr:sp macro="" textlink="">
      <xdr:nvSpPr>
        <xdr:cNvPr id="2" name="TextBox 1">
          <a:extLst>
            <a:ext uri="{FF2B5EF4-FFF2-40B4-BE49-F238E27FC236}">
              <a16:creationId xmlns:a16="http://schemas.microsoft.com/office/drawing/2014/main" id="{70BE4250-3773-63F6-00C5-264A451E2D73}"/>
            </a:ext>
          </a:extLst>
        </xdr:cNvPr>
        <xdr:cNvSpPr txBox="1"/>
      </xdr:nvSpPr>
      <xdr:spPr>
        <a:xfrm>
          <a:off x="200024" y="304800"/>
          <a:ext cx="6284595" cy="2110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a:t>
          </a:r>
          <a:r>
            <a:rPr lang="en-US" sz="1200" baseline="0"/>
            <a:t> enterprise budget is a tool to assist you in determining the cost per pound of marketed meat.  This budget assumes you will pay the cow-calf enterpise for the weaned calf to cover the expenses to maintain a cow for a year or that you purchased a calf for meat production at weaning.  The first tab "Calf First Winter post-wean" assumes the calf is weaned around 6-8 months.  Many yak calves are born in May-July and this budget assumes the calves are then obtained after the normal forage growing season.  The next pages are taking the weaned calf through the next grazing seasons and winters until the animal reaches near 42-44 months of age.  If animals are harvested earlier or younger, you may enter "0" for starting weight and costs to exclude these seasons in the total production costs.   The sheets can also be used for estimating the input costs of developing breeding stock.</a:t>
          </a:r>
          <a:endParaRPr lang="en-US" sz="1200"/>
        </a:p>
      </xdr:txBody>
    </xdr:sp>
    <xdr:clientData/>
  </xdr:twoCellAnchor>
  <xdr:twoCellAnchor editAs="oneCell">
    <xdr:from>
      <xdr:col>5</xdr:col>
      <xdr:colOff>665377</xdr:colOff>
      <xdr:row>12</xdr:row>
      <xdr:rowOff>160020</xdr:rowOff>
    </xdr:from>
    <xdr:to>
      <xdr:col>7</xdr:col>
      <xdr:colOff>198119</xdr:colOff>
      <xdr:row>17</xdr:row>
      <xdr:rowOff>129540</xdr:rowOff>
    </xdr:to>
    <xdr:pic>
      <xdr:nvPicPr>
        <xdr:cNvPr id="4" name="Picture 3">
          <a:extLst>
            <a:ext uri="{FF2B5EF4-FFF2-40B4-BE49-F238E27FC236}">
              <a16:creationId xmlns:a16="http://schemas.microsoft.com/office/drawing/2014/main" id="{3921B9B4-AF0A-29B8-679F-B0198AAF38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2977" y="2446020"/>
          <a:ext cx="995782" cy="922020"/>
        </a:xfrm>
        <a:prstGeom prst="rect">
          <a:avLst/>
        </a:prstGeom>
      </xdr:spPr>
    </xdr:pic>
    <xdr:clientData/>
  </xdr:twoCellAnchor>
  <xdr:twoCellAnchor editAs="oneCell">
    <xdr:from>
      <xdr:col>1</xdr:col>
      <xdr:colOff>266700</xdr:colOff>
      <xdr:row>12</xdr:row>
      <xdr:rowOff>45154</xdr:rowOff>
    </xdr:from>
    <xdr:to>
      <xdr:col>5</xdr:col>
      <xdr:colOff>259080</xdr:colOff>
      <xdr:row>17</xdr:row>
      <xdr:rowOff>173565</xdr:rowOff>
    </xdr:to>
    <xdr:pic>
      <xdr:nvPicPr>
        <xdr:cNvPr id="6" name="Picture 5">
          <a:extLst>
            <a:ext uri="{FF2B5EF4-FFF2-40B4-BE49-F238E27FC236}">
              <a16:creationId xmlns:a16="http://schemas.microsoft.com/office/drawing/2014/main" id="{65E0BBFB-0749-2DEB-02A3-2FAD328BE9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20" y="2331154"/>
          <a:ext cx="2918460" cy="10809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BDD41-E1BB-488B-8F3C-1C24C4A17379}">
  <dimension ref="A18:E21"/>
  <sheetViews>
    <sheetView workbookViewId="0">
      <selection activeCell="A22" sqref="A22"/>
    </sheetView>
  </sheetViews>
  <sheetFormatPr defaultRowHeight="15" x14ac:dyDescent="0.25"/>
  <sheetData>
    <row r="18" spans="1:5" x14ac:dyDescent="0.25">
      <c r="A18" s="18" t="s">
        <v>91</v>
      </c>
      <c r="B18" s="18"/>
      <c r="C18" s="18"/>
      <c r="D18" s="18"/>
      <c r="E18" s="18"/>
    </row>
    <row r="19" spans="1:5" x14ac:dyDescent="0.25">
      <c r="A19" s="18"/>
      <c r="B19" s="18"/>
      <c r="C19" s="18"/>
      <c r="D19" s="18"/>
      <c r="E19" s="18"/>
    </row>
    <row r="20" spans="1:5" x14ac:dyDescent="0.25">
      <c r="A20" s="18" t="s">
        <v>92</v>
      </c>
      <c r="B20" s="18"/>
      <c r="C20" s="18"/>
      <c r="D20" s="18"/>
      <c r="E20" s="18"/>
    </row>
    <row r="21" spans="1:5" x14ac:dyDescent="0.25">
      <c r="A21" s="23" t="s">
        <v>101</v>
      </c>
    </row>
  </sheetData>
  <sheetProtection algorithmName="SHA-512" hashValue="t/YlWHr0Mn0wJdrvBRfwLu1zhuk8zHK0zC1K3JZKVcvZv+phW33z+Nq3E7KBVUbyWfJwb4CX0XLJ7GexP7T9bQ==" saltValue="ZMjfw3cCyxOuAKbLMRH41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4D7F-EA63-482B-825F-601D0FDB5E73}">
  <sheetPr>
    <pageSetUpPr fitToPage="1"/>
  </sheetPr>
  <dimension ref="A1:E51"/>
  <sheetViews>
    <sheetView zoomScale="110" zoomScaleNormal="110" workbookViewId="0">
      <selection activeCell="B8" sqref="B8"/>
    </sheetView>
  </sheetViews>
  <sheetFormatPr defaultRowHeight="15" x14ac:dyDescent="0.25"/>
  <cols>
    <col min="1" max="1" width="42" customWidth="1"/>
    <col min="2" max="2" width="10.1796875" bestFit="1" customWidth="1"/>
    <col min="4" max="4" width="13.1796875" bestFit="1" customWidth="1"/>
  </cols>
  <sheetData>
    <row r="1" spans="1:5" x14ac:dyDescent="0.25">
      <c r="A1" s="16" t="s">
        <v>16</v>
      </c>
      <c r="D1" t="s">
        <v>54</v>
      </c>
      <c r="E1">
        <v>7</v>
      </c>
    </row>
    <row r="2" spans="1:5" x14ac:dyDescent="0.25">
      <c r="D2" t="s">
        <v>55</v>
      </c>
      <c r="E2">
        <f>(B7/30)+E1</f>
        <v>11.5</v>
      </c>
    </row>
    <row r="3" spans="1:5" x14ac:dyDescent="0.25">
      <c r="A3" t="s">
        <v>89</v>
      </c>
      <c r="B3" s="10">
        <v>325</v>
      </c>
      <c r="C3" s="14"/>
    </row>
    <row r="4" spans="1:5" x14ac:dyDescent="0.25">
      <c r="A4" t="s">
        <v>90</v>
      </c>
      <c r="B4" s="8">
        <v>500</v>
      </c>
      <c r="C4" s="14"/>
    </row>
    <row r="5" spans="1:5" x14ac:dyDescent="0.25">
      <c r="A5" t="s">
        <v>2</v>
      </c>
      <c r="B5" s="1">
        <f>B4/B3</f>
        <v>1.5384615384615385</v>
      </c>
      <c r="C5" s="14"/>
    </row>
    <row r="6" spans="1:5" x14ac:dyDescent="0.25">
      <c r="A6" t="s">
        <v>1</v>
      </c>
      <c r="B6" s="10">
        <v>0.25</v>
      </c>
      <c r="C6" s="14"/>
    </row>
    <row r="7" spans="1:5" x14ac:dyDescent="0.25">
      <c r="A7" t="s">
        <v>7</v>
      </c>
      <c r="B7" s="10">
        <v>135</v>
      </c>
      <c r="C7" s="14"/>
    </row>
    <row r="8" spans="1:5" x14ac:dyDescent="0.25">
      <c r="A8" t="s">
        <v>83</v>
      </c>
      <c r="B8" s="7">
        <f>(B7*B6)+B3</f>
        <v>358.75</v>
      </c>
      <c r="C8" s="14"/>
    </row>
    <row r="9" spans="1:5" x14ac:dyDescent="0.25">
      <c r="C9" s="14"/>
    </row>
    <row r="10" spans="1:5" x14ac:dyDescent="0.25">
      <c r="A10" t="s">
        <v>93</v>
      </c>
      <c r="B10" s="8">
        <v>76</v>
      </c>
      <c r="C10" s="14"/>
    </row>
    <row r="11" spans="1:5" x14ac:dyDescent="0.25">
      <c r="A11" t="s">
        <v>95</v>
      </c>
      <c r="B11" s="19">
        <v>0.03</v>
      </c>
      <c r="C11" s="14"/>
    </row>
    <row r="12" spans="1:5" x14ac:dyDescent="0.25">
      <c r="A12" t="s">
        <v>13</v>
      </c>
      <c r="B12" s="6">
        <f>AVERAGE(B8,B3)*B11</f>
        <v>10.25625</v>
      </c>
      <c r="C12" s="14"/>
    </row>
    <row r="13" spans="1:5" x14ac:dyDescent="0.25">
      <c r="A13" t="s">
        <v>14</v>
      </c>
      <c r="B13" s="3">
        <f>B10/2000*B12</f>
        <v>0.38973749999999996</v>
      </c>
      <c r="C13" s="14"/>
    </row>
    <row r="14" spans="1:5" x14ac:dyDescent="0.25">
      <c r="A14" t="s">
        <v>15</v>
      </c>
      <c r="B14" s="3">
        <f>B13*B7</f>
        <v>52.614562499999991</v>
      </c>
      <c r="C14" s="14"/>
    </row>
    <row r="15" spans="1:5" x14ac:dyDescent="0.25">
      <c r="B15" s="2"/>
      <c r="C15" s="14"/>
    </row>
    <row r="16" spans="1:5" x14ac:dyDescent="0.25">
      <c r="A16" t="s">
        <v>4</v>
      </c>
      <c r="B16" s="8">
        <v>323</v>
      </c>
      <c r="C16" s="14"/>
    </row>
    <row r="17" spans="1:3" x14ac:dyDescent="0.25">
      <c r="A17" t="s">
        <v>5</v>
      </c>
      <c r="B17" s="10">
        <v>2</v>
      </c>
      <c r="C17" s="14"/>
    </row>
    <row r="18" spans="1:3" x14ac:dyDescent="0.25">
      <c r="A18" t="s">
        <v>11</v>
      </c>
      <c r="B18" s="3">
        <f>B16/2000*B17</f>
        <v>0.32300000000000001</v>
      </c>
      <c r="C18" s="14"/>
    </row>
    <row r="19" spans="1:3" x14ac:dyDescent="0.25">
      <c r="A19" t="s">
        <v>46</v>
      </c>
      <c r="B19" s="3">
        <f>B18*B7</f>
        <v>43.605000000000004</v>
      </c>
      <c r="C19" s="14"/>
    </row>
    <row r="20" spans="1:3" x14ac:dyDescent="0.25">
      <c r="B20" s="3"/>
      <c r="C20" s="14"/>
    </row>
    <row r="21" spans="1:3" x14ac:dyDescent="0.25">
      <c r="A21" t="s">
        <v>74</v>
      </c>
      <c r="B21" s="11">
        <v>3</v>
      </c>
      <c r="C21" s="14"/>
    </row>
    <row r="22" spans="1:3" x14ac:dyDescent="0.25">
      <c r="B22" s="3"/>
      <c r="C22" s="14"/>
    </row>
    <row r="23" spans="1:3" x14ac:dyDescent="0.25">
      <c r="A23" t="s">
        <v>9</v>
      </c>
      <c r="B23" s="8">
        <v>1200</v>
      </c>
      <c r="C23" s="14"/>
    </row>
    <row r="24" spans="1:3" x14ac:dyDescent="0.25">
      <c r="A24" t="s">
        <v>10</v>
      </c>
      <c r="B24" s="10">
        <v>0.2</v>
      </c>
      <c r="C24" s="14"/>
    </row>
    <row r="25" spans="1:3" x14ac:dyDescent="0.25">
      <c r="A25" t="s">
        <v>12</v>
      </c>
      <c r="B25" s="3">
        <f>B23/2000*B24</f>
        <v>0.12</v>
      </c>
      <c r="C25" s="14"/>
    </row>
    <row r="26" spans="1:3" x14ac:dyDescent="0.25">
      <c r="A26" t="s">
        <v>45</v>
      </c>
      <c r="B26" s="3">
        <f>B25*B7</f>
        <v>16.2</v>
      </c>
      <c r="C26" s="14"/>
    </row>
    <row r="27" spans="1:3" x14ac:dyDescent="0.25">
      <c r="A27" s="4" t="s">
        <v>22</v>
      </c>
      <c r="B27" s="5">
        <f>B14+B19+B26+B21</f>
        <v>115.4195625</v>
      </c>
      <c r="C27" s="14"/>
    </row>
    <row r="28" spans="1:3" x14ac:dyDescent="0.25">
      <c r="C28" s="14"/>
    </row>
    <row r="29" spans="1:3" x14ac:dyDescent="0.25">
      <c r="A29" t="s">
        <v>18</v>
      </c>
      <c r="B29" s="8">
        <v>5</v>
      </c>
      <c r="C29" s="14"/>
    </row>
    <row r="30" spans="1:3" x14ac:dyDescent="0.25">
      <c r="A30" t="s">
        <v>19</v>
      </c>
      <c r="B30" s="8">
        <v>5</v>
      </c>
      <c r="C30" s="14"/>
    </row>
    <row r="31" spans="1:3" x14ac:dyDescent="0.25">
      <c r="A31" t="s">
        <v>20</v>
      </c>
      <c r="B31" s="8">
        <v>0</v>
      </c>
      <c r="C31" s="14"/>
    </row>
    <row r="32" spans="1:3" x14ac:dyDescent="0.25">
      <c r="A32" t="s">
        <v>21</v>
      </c>
      <c r="B32" s="8">
        <v>1</v>
      </c>
      <c r="C32" s="14"/>
    </row>
    <row r="33" spans="1:3" x14ac:dyDescent="0.25">
      <c r="A33" t="s">
        <v>17</v>
      </c>
      <c r="B33" s="8">
        <v>12</v>
      </c>
      <c r="C33" s="14"/>
    </row>
    <row r="34" spans="1:3" x14ac:dyDescent="0.25">
      <c r="A34" s="4" t="s">
        <v>84</v>
      </c>
      <c r="B34" s="5">
        <f>SUM(B29:B33)</f>
        <v>23</v>
      </c>
      <c r="C34" s="14"/>
    </row>
    <row r="35" spans="1:3" x14ac:dyDescent="0.25">
      <c r="C35" s="14"/>
    </row>
    <row r="36" spans="1:3" x14ac:dyDescent="0.25">
      <c r="A36" t="s">
        <v>96</v>
      </c>
      <c r="B36" s="20">
        <v>0.01</v>
      </c>
      <c r="C36" s="14"/>
    </row>
    <row r="37" spans="1:3" x14ac:dyDescent="0.25">
      <c r="A37" t="s">
        <v>30</v>
      </c>
      <c r="B37" s="3">
        <f>B4*B36</f>
        <v>5</v>
      </c>
      <c r="C37" s="14"/>
    </row>
    <row r="38" spans="1:3" x14ac:dyDescent="0.25">
      <c r="A38" t="s">
        <v>51</v>
      </c>
      <c r="B38" s="19">
        <v>0.09</v>
      </c>
      <c r="C38" s="14"/>
    </row>
    <row r="39" spans="1:3" x14ac:dyDescent="0.25">
      <c r="A39" t="s">
        <v>31</v>
      </c>
      <c r="B39" s="3">
        <f>SUM(B34+B27+B4)*B38*(B7/365)</f>
        <v>21.251500505136985</v>
      </c>
      <c r="C39" s="14"/>
    </row>
    <row r="40" spans="1:3" x14ac:dyDescent="0.25">
      <c r="A40" t="s">
        <v>24</v>
      </c>
      <c r="C40" s="14"/>
    </row>
    <row r="41" spans="1:3" x14ac:dyDescent="0.25">
      <c r="A41" t="s">
        <v>27</v>
      </c>
      <c r="B41" s="8">
        <v>9</v>
      </c>
      <c r="C41" s="14"/>
    </row>
    <row r="42" spans="1:3" x14ac:dyDescent="0.25">
      <c r="A42" t="s">
        <v>25</v>
      </c>
      <c r="B42" s="8">
        <v>8</v>
      </c>
      <c r="C42" s="14"/>
    </row>
    <row r="43" spans="1:3" x14ac:dyDescent="0.25">
      <c r="A43" t="s">
        <v>26</v>
      </c>
      <c r="B43" s="8">
        <v>5</v>
      </c>
      <c r="C43" s="14"/>
    </row>
    <row r="44" spans="1:3" x14ac:dyDescent="0.25">
      <c r="A44" t="s">
        <v>28</v>
      </c>
      <c r="B44" s="8">
        <v>3</v>
      </c>
      <c r="C44" s="14"/>
    </row>
    <row r="45" spans="1:3" x14ac:dyDescent="0.25">
      <c r="A45" t="s">
        <v>29</v>
      </c>
      <c r="B45" s="10">
        <v>1</v>
      </c>
      <c r="C45" s="14"/>
    </row>
    <row r="46" spans="1:3" x14ac:dyDescent="0.25">
      <c r="A46" s="4" t="s">
        <v>76</v>
      </c>
      <c r="B46" s="5">
        <f>B37+B39+B41+B42+B43+B44+B45</f>
        <v>52.251500505136988</v>
      </c>
      <c r="C46" s="14"/>
    </row>
    <row r="47" spans="1:3" x14ac:dyDescent="0.25">
      <c r="A47" s="4" t="s">
        <v>73</v>
      </c>
      <c r="B47" s="12">
        <v>5</v>
      </c>
      <c r="C47" s="14"/>
    </row>
    <row r="48" spans="1:3" x14ac:dyDescent="0.25">
      <c r="A48" s="15" t="s">
        <v>98</v>
      </c>
      <c r="B48" s="21">
        <f>B47+B46+B34+B27</f>
        <v>195.671063005137</v>
      </c>
      <c r="C48" s="14"/>
    </row>
    <row r="49" spans="1:3" x14ac:dyDescent="0.25">
      <c r="A49" t="s">
        <v>77</v>
      </c>
      <c r="B49" s="3">
        <f>B47+B46+B34+B27+B4</f>
        <v>695.67106300513706</v>
      </c>
      <c r="C49" s="14"/>
    </row>
    <row r="50" spans="1:3" x14ac:dyDescent="0.25">
      <c r="C50" s="14"/>
    </row>
    <row r="51" spans="1:3" x14ac:dyDescent="0.25">
      <c r="A51" t="s">
        <v>78</v>
      </c>
      <c r="B51" s="3">
        <f>(B49)/B8</f>
        <v>1.9391527888644935</v>
      </c>
      <c r="C51" s="14"/>
    </row>
  </sheetData>
  <sheetProtection algorithmName="SHA-512" hashValue="wTkI7TImqGJuoDkG3G05AXYAAfL21wxOOrH0G6N2GrIszFbxTP/YBj2VZqhJn+AnGme5DdsvpKOwHuLnTanbAw==" saltValue="112D+wTHFp+IV8mpz6tPmQ==" spinCount="100000" sheet="1" objects="1" scenarios="1"/>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9BD-ABD6-4099-8D36-BACA8261AA53}">
  <sheetPr>
    <pageSetUpPr fitToPage="1"/>
  </sheetPr>
  <dimension ref="A1:E50"/>
  <sheetViews>
    <sheetView zoomScaleNormal="100" workbookViewId="0">
      <selection activeCell="B6" sqref="B6"/>
    </sheetView>
  </sheetViews>
  <sheetFormatPr defaultRowHeight="15" x14ac:dyDescent="0.25"/>
  <cols>
    <col min="1" max="1" width="44" bestFit="1" customWidth="1"/>
    <col min="2" max="2" width="10.1796875" bestFit="1" customWidth="1"/>
    <col min="4" max="4" width="13.81640625" bestFit="1" customWidth="1"/>
    <col min="5" max="5" width="11.81640625" bestFit="1" customWidth="1"/>
  </cols>
  <sheetData>
    <row r="1" spans="1:5" x14ac:dyDescent="0.25">
      <c r="A1" s="16" t="s">
        <v>34</v>
      </c>
      <c r="D1" t="s">
        <v>54</v>
      </c>
      <c r="E1">
        <v>11</v>
      </c>
    </row>
    <row r="2" spans="1:5" x14ac:dyDescent="0.25">
      <c r="D2" t="s">
        <v>55</v>
      </c>
      <c r="E2" s="6">
        <f>(B6/30)+E1</f>
        <v>17.666666666666668</v>
      </c>
    </row>
    <row r="3" spans="1:5" x14ac:dyDescent="0.25">
      <c r="A3" t="s">
        <v>85</v>
      </c>
      <c r="B3">
        <f>'Calf First Winter post-wean'!B8</f>
        <v>358.75</v>
      </c>
      <c r="C3" s="14"/>
    </row>
    <row r="4" spans="1:5" x14ac:dyDescent="0.25">
      <c r="A4" t="s">
        <v>97</v>
      </c>
      <c r="B4" s="22">
        <f>'Calf First Winter post-wean'!B51*'Calf First Winter post-wean'!B8</f>
        <v>695.67106300513706</v>
      </c>
      <c r="C4" s="14"/>
    </row>
    <row r="5" spans="1:5" x14ac:dyDescent="0.25">
      <c r="A5" t="s">
        <v>36</v>
      </c>
      <c r="B5" s="10">
        <v>0.5</v>
      </c>
      <c r="C5" s="14"/>
    </row>
    <row r="6" spans="1:5" x14ac:dyDescent="0.25">
      <c r="A6" t="s">
        <v>37</v>
      </c>
      <c r="B6" s="10">
        <v>200</v>
      </c>
      <c r="C6" s="14"/>
    </row>
    <row r="7" spans="1:5" x14ac:dyDescent="0.25">
      <c r="A7" t="s">
        <v>38</v>
      </c>
      <c r="B7" s="7">
        <f>(B6*B5)+B3</f>
        <v>458.75</v>
      </c>
      <c r="C7" s="14"/>
    </row>
    <row r="8" spans="1:5" x14ac:dyDescent="0.25">
      <c r="C8" s="14"/>
    </row>
    <row r="9" spans="1:5" x14ac:dyDescent="0.25">
      <c r="A9" t="s">
        <v>48</v>
      </c>
      <c r="B9" s="8">
        <v>100</v>
      </c>
      <c r="C9" s="14"/>
    </row>
    <row r="10" spans="1:5" x14ac:dyDescent="0.25">
      <c r="A10" t="s">
        <v>39</v>
      </c>
      <c r="B10" s="13">
        <v>800</v>
      </c>
      <c r="C10" s="14"/>
    </row>
    <row r="11" spans="1:5" x14ac:dyDescent="0.25">
      <c r="A11" t="s">
        <v>40</v>
      </c>
      <c r="B11" s="6">
        <f>(AVERAGE(B3,B7))/B10</f>
        <v>0.51093750000000004</v>
      </c>
      <c r="C11" s="14"/>
    </row>
    <row r="12" spans="1:5" x14ac:dyDescent="0.25">
      <c r="A12" t="s">
        <v>41</v>
      </c>
      <c r="B12" s="3">
        <f>IF(B6,((B9/(B11))/B6),0)</f>
        <v>0.97859327217125369</v>
      </c>
      <c r="C12" s="14"/>
    </row>
    <row r="13" spans="1:5" x14ac:dyDescent="0.25">
      <c r="A13" t="s">
        <v>42</v>
      </c>
      <c r="B13" s="3">
        <f>B6*B12</f>
        <v>195.71865443425074</v>
      </c>
      <c r="C13" s="14"/>
    </row>
    <row r="14" spans="1:5" x14ac:dyDescent="0.25">
      <c r="B14" s="2"/>
      <c r="C14" s="14"/>
    </row>
    <row r="15" spans="1:5" x14ac:dyDescent="0.25">
      <c r="A15" t="s">
        <v>4</v>
      </c>
      <c r="B15" s="8">
        <v>350</v>
      </c>
      <c r="C15" s="14"/>
    </row>
    <row r="16" spans="1:5" x14ac:dyDescent="0.25">
      <c r="A16" t="s">
        <v>5</v>
      </c>
      <c r="B16" s="10">
        <v>0</v>
      </c>
      <c r="C16" s="14"/>
    </row>
    <row r="17" spans="1:3" x14ac:dyDescent="0.25">
      <c r="A17" t="s">
        <v>11</v>
      </c>
      <c r="B17" s="3">
        <f>B15/2000*B16</f>
        <v>0</v>
      </c>
      <c r="C17" s="14"/>
    </row>
    <row r="18" spans="1:3" x14ac:dyDescent="0.25">
      <c r="A18" t="s">
        <v>47</v>
      </c>
      <c r="B18" s="3">
        <f>B17*B6</f>
        <v>0</v>
      </c>
      <c r="C18" s="14"/>
    </row>
    <row r="19" spans="1:3" x14ac:dyDescent="0.25">
      <c r="B19" s="3"/>
      <c r="C19" s="14"/>
    </row>
    <row r="20" spans="1:3" x14ac:dyDescent="0.25">
      <c r="A20" t="s">
        <v>75</v>
      </c>
      <c r="B20" s="11">
        <v>5</v>
      </c>
      <c r="C20" s="14"/>
    </row>
    <row r="21" spans="1:3" x14ac:dyDescent="0.25">
      <c r="B21" s="3"/>
      <c r="C21" s="14"/>
    </row>
    <row r="22" spans="1:3" x14ac:dyDescent="0.25">
      <c r="A22" t="s">
        <v>9</v>
      </c>
      <c r="B22" s="8">
        <v>1100</v>
      </c>
      <c r="C22" s="14"/>
    </row>
    <row r="23" spans="1:3" x14ac:dyDescent="0.25">
      <c r="A23" t="s">
        <v>10</v>
      </c>
      <c r="B23" s="10">
        <v>0.15</v>
      </c>
      <c r="C23" s="14"/>
    </row>
    <row r="24" spans="1:3" x14ac:dyDescent="0.25">
      <c r="A24" t="s">
        <v>12</v>
      </c>
      <c r="B24" s="3">
        <f>B22/2000*B23</f>
        <v>8.2500000000000004E-2</v>
      </c>
      <c r="C24" s="14"/>
    </row>
    <row r="25" spans="1:3" x14ac:dyDescent="0.25">
      <c r="A25" t="s">
        <v>44</v>
      </c>
      <c r="B25" s="3">
        <f>B24*B6</f>
        <v>16.5</v>
      </c>
      <c r="C25" s="14"/>
    </row>
    <row r="26" spans="1:3" x14ac:dyDescent="0.25">
      <c r="A26" s="4" t="s">
        <v>22</v>
      </c>
      <c r="B26" s="5">
        <f>B13+B18+B25+B20</f>
        <v>217.21865443425074</v>
      </c>
      <c r="C26" s="14"/>
    </row>
    <row r="27" spans="1:3" x14ac:dyDescent="0.25">
      <c r="C27" s="14"/>
    </row>
    <row r="28" spans="1:3" x14ac:dyDescent="0.25">
      <c r="A28" t="s">
        <v>18</v>
      </c>
      <c r="B28" s="8">
        <v>0</v>
      </c>
      <c r="C28" s="14"/>
    </row>
    <row r="29" spans="1:3" x14ac:dyDescent="0.25">
      <c r="A29" t="s">
        <v>19</v>
      </c>
      <c r="B29" s="8">
        <v>6</v>
      </c>
      <c r="C29" s="14"/>
    </row>
    <row r="30" spans="1:3" x14ac:dyDescent="0.25">
      <c r="A30" t="s">
        <v>20</v>
      </c>
      <c r="B30" s="8">
        <v>2</v>
      </c>
      <c r="C30" s="14"/>
    </row>
    <row r="31" spans="1:3" x14ac:dyDescent="0.25">
      <c r="A31" t="s">
        <v>21</v>
      </c>
      <c r="B31" s="8">
        <v>0</v>
      </c>
      <c r="C31" s="14"/>
    </row>
    <row r="32" spans="1:3" x14ac:dyDescent="0.25">
      <c r="A32" t="s">
        <v>43</v>
      </c>
      <c r="B32" s="8">
        <v>3</v>
      </c>
      <c r="C32" s="14"/>
    </row>
    <row r="33" spans="1:3" x14ac:dyDescent="0.25">
      <c r="A33" t="s">
        <v>17</v>
      </c>
      <c r="B33" s="8">
        <v>3</v>
      </c>
      <c r="C33" s="14"/>
    </row>
    <row r="34" spans="1:3" x14ac:dyDescent="0.25">
      <c r="A34" s="4" t="s">
        <v>86</v>
      </c>
      <c r="B34" s="5">
        <f>SUM(B28:B33)</f>
        <v>14</v>
      </c>
      <c r="C34" s="14"/>
    </row>
    <row r="35" spans="1:3" x14ac:dyDescent="0.25">
      <c r="C35" s="14"/>
    </row>
    <row r="36" spans="1:3" x14ac:dyDescent="0.25">
      <c r="A36" t="s">
        <v>32</v>
      </c>
      <c r="B36" s="20">
        <v>2.5000000000000001E-3</v>
      </c>
      <c r="C36" s="14"/>
    </row>
    <row r="37" spans="1:3" x14ac:dyDescent="0.25">
      <c r="A37" t="s">
        <v>30</v>
      </c>
      <c r="B37" s="3">
        <f>B4*B36</f>
        <v>1.7391776575128426</v>
      </c>
      <c r="C37" s="14"/>
    </row>
    <row r="38" spans="1:3" x14ac:dyDescent="0.25">
      <c r="A38" t="s">
        <v>49</v>
      </c>
      <c r="B38" s="19">
        <v>0.08</v>
      </c>
      <c r="C38" s="14"/>
    </row>
    <row r="39" spans="1:3" x14ac:dyDescent="0.25">
      <c r="A39" t="s">
        <v>31</v>
      </c>
      <c r="B39" s="3">
        <f>((B34+B26+B4)*B38)*(B6/365)</f>
        <v>40.630782134329323</v>
      </c>
      <c r="C39" s="14"/>
    </row>
    <row r="40" spans="1:3" x14ac:dyDescent="0.25">
      <c r="A40" t="s">
        <v>24</v>
      </c>
      <c r="C40" s="14"/>
    </row>
    <row r="41" spans="1:3" x14ac:dyDescent="0.25">
      <c r="A41" t="s">
        <v>25</v>
      </c>
      <c r="B41" s="8">
        <v>10</v>
      </c>
      <c r="C41" s="14"/>
    </row>
    <row r="42" spans="1:3" x14ac:dyDescent="0.25">
      <c r="A42" t="s">
        <v>26</v>
      </c>
      <c r="B42" s="8">
        <v>5</v>
      </c>
      <c r="C42" s="14"/>
    </row>
    <row r="43" spans="1:3" x14ac:dyDescent="0.25">
      <c r="A43" t="s">
        <v>28</v>
      </c>
      <c r="B43" s="8">
        <v>2</v>
      </c>
      <c r="C43" s="14"/>
    </row>
    <row r="44" spans="1:3" x14ac:dyDescent="0.25">
      <c r="A44" t="s">
        <v>29</v>
      </c>
      <c r="B44" s="8">
        <v>2</v>
      </c>
      <c r="C44" s="14"/>
    </row>
    <row r="45" spans="1:3" x14ac:dyDescent="0.25">
      <c r="A45" s="4" t="s">
        <v>76</v>
      </c>
      <c r="B45" s="5">
        <f>B37+B39+B41+B42+B43+B44</f>
        <v>61.369959791842163</v>
      </c>
      <c r="C45" s="14"/>
    </row>
    <row r="46" spans="1:3" x14ac:dyDescent="0.25">
      <c r="A46" s="4" t="s">
        <v>73</v>
      </c>
      <c r="B46" s="12">
        <v>5</v>
      </c>
      <c r="C46" s="14"/>
    </row>
    <row r="47" spans="1:3" x14ac:dyDescent="0.25">
      <c r="A47" s="15" t="s">
        <v>99</v>
      </c>
      <c r="B47" s="21">
        <f>B46+B45+B34+B26</f>
        <v>297.58861422609289</v>
      </c>
      <c r="C47" s="14"/>
    </row>
    <row r="48" spans="1:3" x14ac:dyDescent="0.25">
      <c r="A48" t="s">
        <v>77</v>
      </c>
      <c r="B48" s="3">
        <f>B46+B45+B34+B26+B4</f>
        <v>993.25967723122994</v>
      </c>
      <c r="C48" s="14"/>
    </row>
    <row r="50" spans="1:2" x14ac:dyDescent="0.25">
      <c r="A50" t="s">
        <v>78</v>
      </c>
      <c r="B50" s="3">
        <f>B48/B7</f>
        <v>2.1651437105857871</v>
      </c>
    </row>
  </sheetData>
  <sheetProtection algorithmName="SHA-512" hashValue="NdUCI8TvSQMMnO4X13MLX94caWiwQ/8TmV/qnoCGhnW8ieolbkKZN5sXz1xzRjlF9qvemJW1GSH7/4/AWC//Fg==" saltValue="fASgcrb9xCDTGHR1b4AqhQ==" spinCount="100000" sheet="1" objects="1" scenarios="1"/>
  <pageMargins left="0.7" right="0.7"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0E1DC-3C75-4141-9841-52B3606BF72D}">
  <sheetPr>
    <pageSetUpPr fitToPage="1"/>
  </sheetPr>
  <dimension ref="A1:E50"/>
  <sheetViews>
    <sheetView workbookViewId="0">
      <selection activeCell="B7" sqref="B7"/>
    </sheetView>
  </sheetViews>
  <sheetFormatPr defaultRowHeight="15" x14ac:dyDescent="0.25"/>
  <cols>
    <col min="1" max="1" width="40.81640625" bestFit="1" customWidth="1"/>
    <col min="2" max="2" width="10.81640625" bestFit="1" customWidth="1"/>
    <col min="4" max="4" width="13.81640625" bestFit="1" customWidth="1"/>
  </cols>
  <sheetData>
    <row r="1" spans="1:5" x14ac:dyDescent="0.25">
      <c r="A1" s="16" t="s">
        <v>50</v>
      </c>
      <c r="D1" t="s">
        <v>54</v>
      </c>
      <c r="E1">
        <v>19</v>
      </c>
    </row>
    <row r="2" spans="1:5" x14ac:dyDescent="0.25">
      <c r="D2" t="s">
        <v>55</v>
      </c>
      <c r="E2">
        <f>(B6/30)+E1</f>
        <v>23</v>
      </c>
    </row>
    <row r="3" spans="1:5" x14ac:dyDescent="0.25">
      <c r="A3" t="s">
        <v>0</v>
      </c>
      <c r="B3" s="7">
        <f>'Calf First Grazing season'!B7</f>
        <v>458.75</v>
      </c>
      <c r="C3" s="14"/>
    </row>
    <row r="4" spans="1:5" x14ac:dyDescent="0.25">
      <c r="A4" t="s">
        <v>33</v>
      </c>
      <c r="B4" s="22">
        <f>'Calf First Grazing season'!B48</f>
        <v>993.25967723122994</v>
      </c>
      <c r="C4" s="14"/>
    </row>
    <row r="5" spans="1:5" x14ac:dyDescent="0.25">
      <c r="A5" t="s">
        <v>1</v>
      </c>
      <c r="B5" s="10">
        <v>0.35</v>
      </c>
      <c r="C5" s="14"/>
    </row>
    <row r="6" spans="1:5" x14ac:dyDescent="0.25">
      <c r="A6" t="s">
        <v>7</v>
      </c>
      <c r="B6" s="10">
        <v>120</v>
      </c>
      <c r="C6" s="14"/>
    </row>
    <row r="7" spans="1:5" x14ac:dyDescent="0.25">
      <c r="A7" t="s">
        <v>8</v>
      </c>
      <c r="B7" s="7">
        <f>(B6*B5)+B3</f>
        <v>500.75</v>
      </c>
      <c r="C7" s="14"/>
    </row>
    <row r="9" spans="1:5" x14ac:dyDescent="0.25">
      <c r="A9" t="s">
        <v>3</v>
      </c>
      <c r="B9" s="8">
        <v>100</v>
      </c>
      <c r="C9" s="14"/>
    </row>
    <row r="10" spans="1:5" x14ac:dyDescent="0.25">
      <c r="A10" t="s">
        <v>94</v>
      </c>
      <c r="B10" s="19">
        <v>0.03</v>
      </c>
      <c r="C10" s="14"/>
    </row>
    <row r="11" spans="1:5" x14ac:dyDescent="0.25">
      <c r="A11" t="s">
        <v>13</v>
      </c>
      <c r="B11" s="6">
        <f>AVERAGE(B7,B3)*B10</f>
        <v>14.3925</v>
      </c>
      <c r="C11" s="14"/>
    </row>
    <row r="12" spans="1:5" x14ac:dyDescent="0.25">
      <c r="A12" t="s">
        <v>14</v>
      </c>
      <c r="B12" s="3">
        <f>B9/2000*B11</f>
        <v>0.71962500000000007</v>
      </c>
      <c r="C12" s="14"/>
    </row>
    <row r="13" spans="1:5" x14ac:dyDescent="0.25">
      <c r="A13" t="s">
        <v>15</v>
      </c>
      <c r="B13" s="3">
        <f>B12*B6</f>
        <v>86.355000000000004</v>
      </c>
      <c r="C13" s="14"/>
    </row>
    <row r="14" spans="1:5" x14ac:dyDescent="0.25">
      <c r="B14" s="2"/>
      <c r="C14" s="14"/>
    </row>
    <row r="15" spans="1:5" x14ac:dyDescent="0.25">
      <c r="A15" t="s">
        <v>4</v>
      </c>
      <c r="B15" s="8">
        <v>350</v>
      </c>
      <c r="C15" s="14"/>
    </row>
    <row r="16" spans="1:5" x14ac:dyDescent="0.25">
      <c r="A16" t="s">
        <v>5</v>
      </c>
      <c r="B16" s="10">
        <v>1</v>
      </c>
      <c r="C16" s="14"/>
    </row>
    <row r="17" spans="1:3" x14ac:dyDescent="0.25">
      <c r="A17" t="s">
        <v>11</v>
      </c>
      <c r="B17" s="3">
        <f>B15/2000*B16</f>
        <v>0.17499999999999999</v>
      </c>
      <c r="C17" s="14"/>
    </row>
    <row r="18" spans="1:3" x14ac:dyDescent="0.25">
      <c r="A18" t="s">
        <v>46</v>
      </c>
      <c r="B18" s="3">
        <f>B17*B6</f>
        <v>21</v>
      </c>
      <c r="C18" s="14"/>
    </row>
    <row r="19" spans="1:3" x14ac:dyDescent="0.25">
      <c r="B19" s="3"/>
      <c r="C19" s="14"/>
    </row>
    <row r="20" spans="1:3" x14ac:dyDescent="0.25">
      <c r="A20" t="s">
        <v>74</v>
      </c>
      <c r="B20" s="11">
        <v>5</v>
      </c>
      <c r="C20" s="14"/>
    </row>
    <row r="21" spans="1:3" x14ac:dyDescent="0.25">
      <c r="B21" s="3"/>
      <c r="C21" s="14"/>
    </row>
    <row r="22" spans="1:3" x14ac:dyDescent="0.25">
      <c r="A22" t="s">
        <v>9</v>
      </c>
      <c r="B22" s="8">
        <v>1100</v>
      </c>
      <c r="C22" s="14"/>
    </row>
    <row r="23" spans="1:3" x14ac:dyDescent="0.25">
      <c r="A23" t="s">
        <v>10</v>
      </c>
      <c r="B23" s="10">
        <v>0.15</v>
      </c>
      <c r="C23" s="14"/>
    </row>
    <row r="24" spans="1:3" x14ac:dyDescent="0.25">
      <c r="A24" t="s">
        <v>12</v>
      </c>
      <c r="B24" s="3">
        <f>B22/2000*B23</f>
        <v>8.2500000000000004E-2</v>
      </c>
      <c r="C24" s="14"/>
    </row>
    <row r="25" spans="1:3" x14ac:dyDescent="0.25">
      <c r="A25" t="s">
        <v>45</v>
      </c>
      <c r="B25" s="3">
        <f>B24*B6</f>
        <v>9.9</v>
      </c>
      <c r="C25" s="14"/>
    </row>
    <row r="26" spans="1:3" x14ac:dyDescent="0.25">
      <c r="A26" s="4" t="s">
        <v>22</v>
      </c>
      <c r="B26" s="5">
        <f>B13+B18+B25+B20</f>
        <v>122.25500000000001</v>
      </c>
      <c r="C26" s="14"/>
    </row>
    <row r="27" spans="1:3" x14ac:dyDescent="0.25">
      <c r="C27" s="14"/>
    </row>
    <row r="28" spans="1:3" x14ac:dyDescent="0.25">
      <c r="A28" t="s">
        <v>18</v>
      </c>
      <c r="B28" s="8">
        <v>4</v>
      </c>
      <c r="C28" s="14"/>
    </row>
    <row r="29" spans="1:3" x14ac:dyDescent="0.25">
      <c r="A29" t="s">
        <v>19</v>
      </c>
      <c r="B29" s="8">
        <v>2</v>
      </c>
      <c r="C29" s="14"/>
    </row>
    <row r="30" spans="1:3" x14ac:dyDescent="0.25">
      <c r="A30" t="s">
        <v>20</v>
      </c>
      <c r="B30" s="8">
        <v>2</v>
      </c>
      <c r="C30" s="14"/>
    </row>
    <row r="31" spans="1:3" x14ac:dyDescent="0.25">
      <c r="A31" t="s">
        <v>21</v>
      </c>
      <c r="B31" s="8">
        <v>0</v>
      </c>
      <c r="C31" s="14"/>
    </row>
    <row r="32" spans="1:3" x14ac:dyDescent="0.25">
      <c r="A32" t="s">
        <v>17</v>
      </c>
      <c r="B32" s="8">
        <v>0</v>
      </c>
      <c r="C32" s="14"/>
    </row>
    <row r="33" spans="1:3" x14ac:dyDescent="0.25">
      <c r="A33" s="4" t="s">
        <v>23</v>
      </c>
      <c r="B33" s="5">
        <f>SUM(B28:B32)</f>
        <v>8</v>
      </c>
      <c r="C33" s="14"/>
    </row>
    <row r="34" spans="1:3" x14ac:dyDescent="0.25">
      <c r="C34" s="14"/>
    </row>
    <row r="35" spans="1:3" x14ac:dyDescent="0.25">
      <c r="A35" t="s">
        <v>32</v>
      </c>
      <c r="B35" s="20">
        <v>2.5000000000000001E-3</v>
      </c>
      <c r="C35" s="14"/>
    </row>
    <row r="36" spans="1:3" x14ac:dyDescent="0.25">
      <c r="A36" t="s">
        <v>30</v>
      </c>
      <c r="B36" s="3">
        <f>B4*B35</f>
        <v>2.4831491930780749</v>
      </c>
      <c r="C36" s="14"/>
    </row>
    <row r="37" spans="1:3" x14ac:dyDescent="0.25">
      <c r="A37" t="s">
        <v>52</v>
      </c>
      <c r="B37" s="19">
        <v>0.08</v>
      </c>
      <c r="C37" s="14"/>
    </row>
    <row r="38" spans="1:3" x14ac:dyDescent="0.25">
      <c r="A38" t="s">
        <v>31</v>
      </c>
      <c r="B38" s="3">
        <f>SUM(B33+B276+B4)*B37*(B6/365)</f>
        <v>26.334501099780294</v>
      </c>
      <c r="C38" s="14"/>
    </row>
    <row r="39" spans="1:3" x14ac:dyDescent="0.25">
      <c r="A39" t="s">
        <v>24</v>
      </c>
      <c r="C39" s="14"/>
    </row>
    <row r="40" spans="1:3" x14ac:dyDescent="0.25">
      <c r="A40" t="s">
        <v>27</v>
      </c>
      <c r="B40" s="8">
        <v>10</v>
      </c>
      <c r="C40" s="14"/>
    </row>
    <row r="41" spans="1:3" x14ac:dyDescent="0.25">
      <c r="A41" t="s">
        <v>25</v>
      </c>
      <c r="B41" s="8">
        <v>7</v>
      </c>
      <c r="C41" s="14"/>
    </row>
    <row r="42" spans="1:3" x14ac:dyDescent="0.25">
      <c r="A42" t="s">
        <v>26</v>
      </c>
      <c r="B42" s="8">
        <v>5</v>
      </c>
      <c r="C42" s="14"/>
    </row>
    <row r="43" spans="1:3" x14ac:dyDescent="0.25">
      <c r="A43" t="s">
        <v>28</v>
      </c>
      <c r="B43" s="8">
        <v>2</v>
      </c>
      <c r="C43" s="14"/>
    </row>
    <row r="44" spans="1:3" x14ac:dyDescent="0.25">
      <c r="A44" t="s">
        <v>29</v>
      </c>
      <c r="B44" s="8">
        <v>2</v>
      </c>
      <c r="C44" s="14"/>
    </row>
    <row r="45" spans="1:3" x14ac:dyDescent="0.25">
      <c r="A45" s="4" t="s">
        <v>76</v>
      </c>
      <c r="B45" s="5">
        <f>B36+B38+B40+B41+B42+B43+B44</f>
        <v>54.817650292858367</v>
      </c>
      <c r="C45" s="14"/>
    </row>
    <row r="46" spans="1:3" x14ac:dyDescent="0.25">
      <c r="A46" s="4" t="s">
        <v>73</v>
      </c>
      <c r="B46" s="12">
        <v>5</v>
      </c>
      <c r="C46" s="14"/>
    </row>
    <row r="47" spans="1:3" x14ac:dyDescent="0.25">
      <c r="A47" s="15" t="s">
        <v>99</v>
      </c>
      <c r="B47" s="21">
        <f>B46+B45+B33+B26</f>
        <v>190.07265029285838</v>
      </c>
      <c r="C47" s="14"/>
    </row>
    <row r="48" spans="1:3" x14ac:dyDescent="0.25">
      <c r="A48" t="s">
        <v>77</v>
      </c>
      <c r="B48" s="3">
        <f>B46+B45+B33+B26+B4</f>
        <v>1183.3323275240882</v>
      </c>
      <c r="C48" s="14"/>
    </row>
    <row r="49" spans="1:3" x14ac:dyDescent="0.25">
      <c r="C49" s="14"/>
    </row>
    <row r="50" spans="1:3" x14ac:dyDescent="0.25">
      <c r="A50" t="s">
        <v>78</v>
      </c>
      <c r="B50" s="3">
        <f>(B48)/B7</f>
        <v>2.3631199750855481</v>
      </c>
      <c r="C50" s="14"/>
    </row>
  </sheetData>
  <sheetProtection algorithmName="SHA-512" hashValue="S7V6HLO1Jq8+V8aaubwnB/NI/IBETnZmjXOF8IrxPJMGoqVD/n3vv4LwP+gketvtgplOlOYrPvzJtqJI1j7Gcw==" saltValue="P//tOKumwTalBZ4gx30oxw==" spinCount="100000" sheet="1" objects="1" scenarios="1"/>
  <pageMargins left="0.7" right="0.7" top="0.75" bottom="0.75" header="0.3" footer="0.3"/>
  <pageSetup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4EF7-6BD0-4C42-89B0-917F672576C0}">
  <sheetPr>
    <pageSetUpPr fitToPage="1"/>
  </sheetPr>
  <dimension ref="A1:E50"/>
  <sheetViews>
    <sheetView workbookViewId="0">
      <selection activeCell="B7" sqref="B7"/>
    </sheetView>
  </sheetViews>
  <sheetFormatPr defaultRowHeight="15" x14ac:dyDescent="0.25"/>
  <cols>
    <col min="1" max="1" width="45.81640625" customWidth="1"/>
    <col min="2" max="2" width="10.1796875" bestFit="1" customWidth="1"/>
    <col min="4" max="4" width="13.81640625" bestFit="1" customWidth="1"/>
  </cols>
  <sheetData>
    <row r="1" spans="1:5" x14ac:dyDescent="0.25">
      <c r="A1" s="16" t="s">
        <v>53</v>
      </c>
      <c r="D1" t="s">
        <v>54</v>
      </c>
      <c r="E1">
        <v>23</v>
      </c>
    </row>
    <row r="2" spans="1:5" x14ac:dyDescent="0.25">
      <c r="D2" t="s">
        <v>55</v>
      </c>
      <c r="E2" s="6">
        <f>(B6/30)+E1</f>
        <v>29.666666666666668</v>
      </c>
    </row>
    <row r="3" spans="1:5" x14ac:dyDescent="0.25">
      <c r="A3" t="s">
        <v>88</v>
      </c>
      <c r="B3">
        <f>'Calf Second Winter'!B7</f>
        <v>500.75</v>
      </c>
      <c r="C3" s="14"/>
    </row>
    <row r="4" spans="1:5" x14ac:dyDescent="0.25">
      <c r="A4" t="s">
        <v>35</v>
      </c>
      <c r="B4" s="22">
        <f>'Calf Second Winter'!B48</f>
        <v>1183.3323275240882</v>
      </c>
      <c r="C4" s="14"/>
    </row>
    <row r="5" spans="1:5" x14ac:dyDescent="0.25">
      <c r="A5" t="s">
        <v>36</v>
      </c>
      <c r="B5" s="10">
        <v>0.5</v>
      </c>
      <c r="C5" s="14"/>
    </row>
    <row r="6" spans="1:5" x14ac:dyDescent="0.25">
      <c r="A6" t="s">
        <v>37</v>
      </c>
      <c r="B6" s="10">
        <v>200</v>
      </c>
      <c r="C6" s="14"/>
    </row>
    <row r="7" spans="1:5" x14ac:dyDescent="0.25">
      <c r="A7" t="s">
        <v>38</v>
      </c>
      <c r="B7" s="7">
        <f>(B6*B5)+B3</f>
        <v>600.75</v>
      </c>
      <c r="C7" s="14"/>
    </row>
    <row r="9" spans="1:5" x14ac:dyDescent="0.25">
      <c r="A9" t="s">
        <v>48</v>
      </c>
      <c r="B9" s="8">
        <v>100</v>
      </c>
      <c r="C9" s="14"/>
    </row>
    <row r="10" spans="1:5" x14ac:dyDescent="0.25">
      <c r="A10" t="s">
        <v>39</v>
      </c>
      <c r="B10" s="13">
        <v>800</v>
      </c>
      <c r="C10" s="14"/>
    </row>
    <row r="11" spans="1:5" x14ac:dyDescent="0.25">
      <c r="A11" t="s">
        <v>40</v>
      </c>
      <c r="B11" s="6">
        <f>(AVERAGE(B3,B7))/B10</f>
        <v>0.68843750000000004</v>
      </c>
      <c r="C11" s="14"/>
    </row>
    <row r="12" spans="1:5" x14ac:dyDescent="0.25">
      <c r="A12" t="s">
        <v>41</v>
      </c>
      <c r="B12" s="3">
        <f>IF(B6,(B9/(B11)/B6),0)</f>
        <v>0.72628234226055366</v>
      </c>
      <c r="C12" s="14"/>
    </row>
    <row r="13" spans="1:5" x14ac:dyDescent="0.25">
      <c r="A13" t="s">
        <v>42</v>
      </c>
      <c r="B13" s="3">
        <f>B6*B12</f>
        <v>145.25646845211074</v>
      </c>
      <c r="C13" s="14"/>
    </row>
    <row r="14" spans="1:5" x14ac:dyDescent="0.25">
      <c r="B14" s="2"/>
    </row>
    <row r="15" spans="1:5" x14ac:dyDescent="0.25">
      <c r="A15" t="s">
        <v>4</v>
      </c>
      <c r="B15" s="8">
        <v>350</v>
      </c>
      <c r="C15" s="14"/>
    </row>
    <row r="16" spans="1:5" x14ac:dyDescent="0.25">
      <c r="A16" t="s">
        <v>5</v>
      </c>
      <c r="B16" s="10">
        <v>0</v>
      </c>
      <c r="C16" s="14"/>
    </row>
    <row r="17" spans="1:3" x14ac:dyDescent="0.25">
      <c r="A17" t="s">
        <v>11</v>
      </c>
      <c r="B17" s="3">
        <f>B15/2000*B16</f>
        <v>0</v>
      </c>
      <c r="C17" s="14"/>
    </row>
    <row r="18" spans="1:3" x14ac:dyDescent="0.25">
      <c r="A18" t="s">
        <v>47</v>
      </c>
      <c r="B18" s="3">
        <f>B17*B6</f>
        <v>0</v>
      </c>
      <c r="C18" s="14"/>
    </row>
    <row r="19" spans="1:3" x14ac:dyDescent="0.25">
      <c r="B19" s="3"/>
      <c r="C19" s="14"/>
    </row>
    <row r="20" spans="1:3" x14ac:dyDescent="0.25">
      <c r="A20" t="s">
        <v>74</v>
      </c>
      <c r="B20" s="11">
        <v>5</v>
      </c>
      <c r="C20" s="14"/>
    </row>
    <row r="21" spans="1:3" x14ac:dyDescent="0.25">
      <c r="B21" s="3"/>
      <c r="C21" s="14"/>
    </row>
    <row r="22" spans="1:3" x14ac:dyDescent="0.25">
      <c r="A22" t="s">
        <v>9</v>
      </c>
      <c r="B22" s="8">
        <v>1100</v>
      </c>
      <c r="C22" s="14"/>
    </row>
    <row r="23" spans="1:3" x14ac:dyDescent="0.25">
      <c r="A23" t="s">
        <v>10</v>
      </c>
      <c r="B23" s="10">
        <v>0.15</v>
      </c>
      <c r="C23" s="14"/>
    </row>
    <row r="24" spans="1:3" x14ac:dyDescent="0.25">
      <c r="A24" t="s">
        <v>12</v>
      </c>
      <c r="B24" s="3">
        <f>B22/2000*B23</f>
        <v>8.2500000000000004E-2</v>
      </c>
      <c r="C24" s="14"/>
    </row>
    <row r="25" spans="1:3" x14ac:dyDescent="0.25">
      <c r="A25" t="s">
        <v>44</v>
      </c>
      <c r="B25" s="3">
        <f>B24*B6</f>
        <v>16.5</v>
      </c>
      <c r="C25" s="14"/>
    </row>
    <row r="26" spans="1:3" x14ac:dyDescent="0.25">
      <c r="A26" s="4" t="s">
        <v>22</v>
      </c>
      <c r="B26" s="5">
        <f>B13+B18+B25+B20</f>
        <v>166.75646845211074</v>
      </c>
      <c r="C26" s="14"/>
    </row>
    <row r="27" spans="1:3" x14ac:dyDescent="0.25">
      <c r="C27" s="14"/>
    </row>
    <row r="28" spans="1:3" x14ac:dyDescent="0.25">
      <c r="A28" t="s">
        <v>18</v>
      </c>
      <c r="B28" s="8">
        <v>0</v>
      </c>
      <c r="C28" s="14"/>
    </row>
    <row r="29" spans="1:3" x14ac:dyDescent="0.25">
      <c r="A29" t="s">
        <v>19</v>
      </c>
      <c r="B29" s="8">
        <v>8</v>
      </c>
      <c r="C29" s="14"/>
    </row>
    <row r="30" spans="1:3" x14ac:dyDescent="0.25">
      <c r="A30" t="s">
        <v>20</v>
      </c>
      <c r="B30" s="8">
        <v>2</v>
      </c>
      <c r="C30" s="14"/>
    </row>
    <row r="31" spans="1:3" x14ac:dyDescent="0.25">
      <c r="A31" t="s">
        <v>21</v>
      </c>
      <c r="B31" s="8">
        <v>0</v>
      </c>
      <c r="C31" s="14"/>
    </row>
    <row r="32" spans="1:3" x14ac:dyDescent="0.25">
      <c r="A32" t="s">
        <v>43</v>
      </c>
      <c r="B32" s="8">
        <v>3</v>
      </c>
      <c r="C32" s="14"/>
    </row>
    <row r="33" spans="1:3" x14ac:dyDescent="0.25">
      <c r="A33" t="s">
        <v>17</v>
      </c>
      <c r="B33" s="8">
        <v>3</v>
      </c>
      <c r="C33" s="14"/>
    </row>
    <row r="34" spans="1:3" x14ac:dyDescent="0.25">
      <c r="A34" s="4" t="s">
        <v>23</v>
      </c>
      <c r="B34" s="5">
        <f>SUM(B28:B33)</f>
        <v>16</v>
      </c>
      <c r="C34" s="14"/>
    </row>
    <row r="35" spans="1:3" x14ac:dyDescent="0.25">
      <c r="C35" s="14"/>
    </row>
    <row r="36" spans="1:3" x14ac:dyDescent="0.25">
      <c r="A36" t="s">
        <v>32</v>
      </c>
      <c r="B36" s="20">
        <v>0.02</v>
      </c>
      <c r="C36" s="14"/>
    </row>
    <row r="37" spans="1:3" x14ac:dyDescent="0.25">
      <c r="A37" t="s">
        <v>30</v>
      </c>
      <c r="B37" s="3">
        <f>B4*B36</f>
        <v>23.666646550481765</v>
      </c>
      <c r="C37" s="14"/>
    </row>
    <row r="38" spans="1:3" x14ac:dyDescent="0.25">
      <c r="A38" t="s">
        <v>49</v>
      </c>
      <c r="B38" s="19">
        <v>0.08</v>
      </c>
      <c r="C38" s="14"/>
    </row>
    <row r="39" spans="1:3" x14ac:dyDescent="0.25">
      <c r="A39" t="s">
        <v>31</v>
      </c>
      <c r="B39" s="3">
        <f>((B34+B26+B4)*B38)*(B6/365)</f>
        <v>59.883344481148441</v>
      </c>
      <c r="C39" s="14"/>
    </row>
    <row r="40" spans="1:3" x14ac:dyDescent="0.25">
      <c r="A40" t="s">
        <v>24</v>
      </c>
      <c r="C40" s="14"/>
    </row>
    <row r="41" spans="1:3" x14ac:dyDescent="0.25">
      <c r="A41" t="s">
        <v>25</v>
      </c>
      <c r="B41" s="8">
        <v>8</v>
      </c>
      <c r="C41" s="14"/>
    </row>
    <row r="42" spans="1:3" x14ac:dyDescent="0.25">
      <c r="A42" t="s">
        <v>26</v>
      </c>
      <c r="B42" s="8">
        <v>5</v>
      </c>
      <c r="C42" s="14"/>
    </row>
    <row r="43" spans="1:3" x14ac:dyDescent="0.25">
      <c r="A43" t="s">
        <v>28</v>
      </c>
      <c r="B43" s="8">
        <v>2</v>
      </c>
      <c r="C43" s="14"/>
    </row>
    <row r="44" spans="1:3" x14ac:dyDescent="0.25">
      <c r="A44" t="s">
        <v>29</v>
      </c>
      <c r="B44" s="8">
        <v>2</v>
      </c>
      <c r="C44" s="14"/>
    </row>
    <row r="45" spans="1:3" x14ac:dyDescent="0.25">
      <c r="A45" s="4" t="s">
        <v>76</v>
      </c>
      <c r="B45" s="5">
        <f>B37+B39+B41+B42+B43+B44</f>
        <v>100.54999103163021</v>
      </c>
      <c r="C45" s="14"/>
    </row>
    <row r="46" spans="1:3" x14ac:dyDescent="0.25">
      <c r="A46" s="4" t="s">
        <v>73</v>
      </c>
      <c r="B46" s="12">
        <v>5</v>
      </c>
      <c r="C46" s="14"/>
    </row>
    <row r="47" spans="1:3" x14ac:dyDescent="0.25">
      <c r="A47" s="15" t="s">
        <v>99</v>
      </c>
      <c r="B47" s="21">
        <f>B46+B45+B34+B26</f>
        <v>288.30645948374092</v>
      </c>
      <c r="C47" s="14"/>
    </row>
    <row r="48" spans="1:3" x14ac:dyDescent="0.25">
      <c r="A48" t="s">
        <v>77</v>
      </c>
      <c r="B48" s="3">
        <f>B46+B45+B34+B26+B4</f>
        <v>1471.6387870078293</v>
      </c>
      <c r="C48" s="14"/>
    </row>
    <row r="49" spans="1:3" x14ac:dyDescent="0.25">
      <c r="C49" s="14"/>
    </row>
    <row r="50" spans="1:3" x14ac:dyDescent="0.25">
      <c r="A50" t="s">
        <v>78</v>
      </c>
      <c r="B50" s="3">
        <f>(B48)/B7</f>
        <v>2.4496692251482801</v>
      </c>
      <c r="C50" s="14"/>
    </row>
  </sheetData>
  <sheetProtection algorithmName="SHA-512" hashValue="CbkITwx/F3iUlmqtQbPslsfDjcAE7sobiFZ9KsdE7IlvkNEw758XBV/Lo5QWmioLcvtWI1sz3KqWBgq8ZgqC0Q==" saltValue="XEjLJ5PP1vdRsaUDXMEmTw==" spinCount="100000" sheet="1" objects="1" scenarios="1"/>
  <pageMargins left="0.7" right="0.7" top="0.75" bottom="0.75" header="0.3" footer="0.3"/>
  <pageSetup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6A31D-B0BF-4198-AC61-48D806C45713}">
  <sheetPr>
    <pageSetUpPr fitToPage="1"/>
  </sheetPr>
  <dimension ref="A1:E50"/>
  <sheetViews>
    <sheetView workbookViewId="0">
      <selection activeCell="B5" sqref="B5"/>
    </sheetView>
  </sheetViews>
  <sheetFormatPr defaultRowHeight="15" x14ac:dyDescent="0.25"/>
  <cols>
    <col min="1" max="1" width="40.81640625" bestFit="1" customWidth="1"/>
    <col min="2" max="2" width="10.81640625" bestFit="1" customWidth="1"/>
    <col min="4" max="4" width="13.81640625" bestFit="1" customWidth="1"/>
  </cols>
  <sheetData>
    <row r="1" spans="1:5" x14ac:dyDescent="0.25">
      <c r="A1" s="16" t="s">
        <v>56</v>
      </c>
      <c r="D1" t="s">
        <v>54</v>
      </c>
      <c r="E1">
        <v>31</v>
      </c>
    </row>
    <row r="2" spans="1:5" x14ac:dyDescent="0.25">
      <c r="D2" t="s">
        <v>55</v>
      </c>
      <c r="E2">
        <f>(B6/30)+E1</f>
        <v>35</v>
      </c>
    </row>
    <row r="3" spans="1:5" x14ac:dyDescent="0.25">
      <c r="A3" t="s">
        <v>0</v>
      </c>
      <c r="B3" s="7">
        <f>'Calf Second Grazing Season'!B7</f>
        <v>600.75</v>
      </c>
      <c r="C3" s="14"/>
    </row>
    <row r="4" spans="1:5" x14ac:dyDescent="0.25">
      <c r="A4" t="s">
        <v>33</v>
      </c>
      <c r="B4" s="22">
        <f>'Calf Second Grazing Season'!B48</f>
        <v>1471.6387870078293</v>
      </c>
      <c r="C4" s="14"/>
    </row>
    <row r="5" spans="1:5" x14ac:dyDescent="0.25">
      <c r="A5" t="s">
        <v>1</v>
      </c>
      <c r="B5" s="10">
        <v>0.35</v>
      </c>
      <c r="C5" s="14"/>
    </row>
    <row r="6" spans="1:5" x14ac:dyDescent="0.25">
      <c r="A6" t="s">
        <v>7</v>
      </c>
      <c r="B6" s="10">
        <v>120</v>
      </c>
      <c r="C6" s="14"/>
    </row>
    <row r="7" spans="1:5" x14ac:dyDescent="0.25">
      <c r="A7" t="s">
        <v>8</v>
      </c>
      <c r="B7" s="7">
        <f>(B6*B5)+B3</f>
        <v>642.75</v>
      </c>
      <c r="C7" s="14"/>
    </row>
    <row r="8" spans="1:5" x14ac:dyDescent="0.25">
      <c r="C8" s="14"/>
    </row>
    <row r="9" spans="1:5" x14ac:dyDescent="0.25">
      <c r="A9" t="s">
        <v>3</v>
      </c>
      <c r="B9" s="8">
        <v>100</v>
      </c>
      <c r="C9" s="14"/>
    </row>
    <row r="10" spans="1:5" x14ac:dyDescent="0.25">
      <c r="A10" t="s">
        <v>6</v>
      </c>
      <c r="B10" s="19">
        <v>0.03</v>
      </c>
      <c r="C10" s="14"/>
    </row>
    <row r="11" spans="1:5" x14ac:dyDescent="0.25">
      <c r="A11" t="s">
        <v>13</v>
      </c>
      <c r="B11" s="6">
        <f>AVERAGE(B7,B3)*B10</f>
        <v>18.6525</v>
      </c>
      <c r="C11" s="14"/>
    </row>
    <row r="12" spans="1:5" x14ac:dyDescent="0.25">
      <c r="A12" t="s">
        <v>14</v>
      </c>
      <c r="B12" s="3">
        <f>B9/2000*B11</f>
        <v>0.93262500000000004</v>
      </c>
      <c r="C12" s="14"/>
    </row>
    <row r="13" spans="1:5" x14ac:dyDescent="0.25">
      <c r="A13" t="s">
        <v>15</v>
      </c>
      <c r="B13" s="3">
        <f>B12*B6</f>
        <v>111.91500000000001</v>
      </c>
      <c r="C13" s="14"/>
    </row>
    <row r="14" spans="1:5" x14ac:dyDescent="0.25">
      <c r="B14" s="2"/>
      <c r="C14" s="14"/>
    </row>
    <row r="15" spans="1:5" x14ac:dyDescent="0.25">
      <c r="A15" t="s">
        <v>4</v>
      </c>
      <c r="B15" s="8">
        <v>350</v>
      </c>
      <c r="C15" s="14"/>
    </row>
    <row r="16" spans="1:5" x14ac:dyDescent="0.25">
      <c r="A16" t="s">
        <v>5</v>
      </c>
      <c r="B16" s="10">
        <v>1</v>
      </c>
      <c r="C16" s="14"/>
    </row>
    <row r="17" spans="1:3" x14ac:dyDescent="0.25">
      <c r="A17" t="s">
        <v>11</v>
      </c>
      <c r="B17" s="3">
        <f>B15/2000*B16</f>
        <v>0.17499999999999999</v>
      </c>
      <c r="C17" s="14"/>
    </row>
    <row r="18" spans="1:3" x14ac:dyDescent="0.25">
      <c r="A18" t="s">
        <v>46</v>
      </c>
      <c r="B18" s="3">
        <f>B17*B6</f>
        <v>21</v>
      </c>
      <c r="C18" s="14"/>
    </row>
    <row r="19" spans="1:3" x14ac:dyDescent="0.25">
      <c r="B19" s="3"/>
      <c r="C19" s="14"/>
    </row>
    <row r="20" spans="1:3" x14ac:dyDescent="0.25">
      <c r="A20" t="s">
        <v>74</v>
      </c>
      <c r="B20" s="11">
        <v>5</v>
      </c>
      <c r="C20" s="14"/>
    </row>
    <row r="21" spans="1:3" x14ac:dyDescent="0.25">
      <c r="B21" s="3"/>
      <c r="C21" s="14"/>
    </row>
    <row r="22" spans="1:3" x14ac:dyDescent="0.25">
      <c r="A22" t="s">
        <v>9</v>
      </c>
      <c r="B22" s="8">
        <v>1100</v>
      </c>
      <c r="C22" s="14"/>
    </row>
    <row r="23" spans="1:3" x14ac:dyDescent="0.25">
      <c r="A23" t="s">
        <v>10</v>
      </c>
      <c r="B23" s="10">
        <v>0.15</v>
      </c>
      <c r="C23" s="14"/>
    </row>
    <row r="24" spans="1:3" x14ac:dyDescent="0.25">
      <c r="A24" t="s">
        <v>12</v>
      </c>
      <c r="B24" s="3">
        <f>B22/2000*B23</f>
        <v>8.2500000000000004E-2</v>
      </c>
      <c r="C24" s="14"/>
    </row>
    <row r="25" spans="1:3" x14ac:dyDescent="0.25">
      <c r="A25" t="s">
        <v>45</v>
      </c>
      <c r="B25" s="3">
        <f>B24*B6</f>
        <v>9.9</v>
      </c>
      <c r="C25" s="14"/>
    </row>
    <row r="26" spans="1:3" x14ac:dyDescent="0.25">
      <c r="A26" s="4" t="s">
        <v>22</v>
      </c>
      <c r="B26" s="5">
        <f>B13+B18+B25+B20</f>
        <v>147.81500000000003</v>
      </c>
      <c r="C26" s="14"/>
    </row>
    <row r="27" spans="1:3" x14ac:dyDescent="0.25">
      <c r="C27" s="14"/>
    </row>
    <row r="28" spans="1:3" x14ac:dyDescent="0.25">
      <c r="A28" t="s">
        <v>18</v>
      </c>
      <c r="B28" s="8">
        <v>4</v>
      </c>
      <c r="C28" s="14"/>
    </row>
    <row r="29" spans="1:3" x14ac:dyDescent="0.25">
      <c r="A29" t="s">
        <v>19</v>
      </c>
      <c r="B29" s="8">
        <v>2</v>
      </c>
      <c r="C29" s="14"/>
    </row>
    <row r="30" spans="1:3" x14ac:dyDescent="0.25">
      <c r="A30" t="s">
        <v>20</v>
      </c>
      <c r="B30" s="8">
        <v>2</v>
      </c>
      <c r="C30" s="14"/>
    </row>
    <row r="31" spans="1:3" x14ac:dyDescent="0.25">
      <c r="A31" t="s">
        <v>21</v>
      </c>
      <c r="B31" s="8">
        <v>0</v>
      </c>
      <c r="C31" s="14"/>
    </row>
    <row r="32" spans="1:3" x14ac:dyDescent="0.25">
      <c r="A32" t="s">
        <v>17</v>
      </c>
      <c r="B32" s="8">
        <v>0</v>
      </c>
      <c r="C32" s="14"/>
    </row>
    <row r="33" spans="1:3" x14ac:dyDescent="0.25">
      <c r="A33" s="4" t="s">
        <v>23</v>
      </c>
      <c r="B33" s="5">
        <f>SUM(B28:B32)</f>
        <v>8</v>
      </c>
      <c r="C33" s="14"/>
    </row>
    <row r="34" spans="1:3" x14ac:dyDescent="0.25">
      <c r="C34" s="14"/>
    </row>
    <row r="35" spans="1:3" x14ac:dyDescent="0.25">
      <c r="A35" t="s">
        <v>32</v>
      </c>
      <c r="B35" s="20">
        <v>0.02</v>
      </c>
      <c r="C35" s="14"/>
    </row>
    <row r="36" spans="1:3" x14ac:dyDescent="0.25">
      <c r="A36" t="s">
        <v>30</v>
      </c>
      <c r="B36" s="3">
        <f>B4*B35</f>
        <v>29.432775740156586</v>
      </c>
      <c r="C36" s="14"/>
    </row>
    <row r="37" spans="1:3" x14ac:dyDescent="0.25">
      <c r="A37" t="s">
        <v>52</v>
      </c>
      <c r="B37" s="19">
        <v>0.08</v>
      </c>
      <c r="C37" s="14"/>
    </row>
    <row r="38" spans="1:3" x14ac:dyDescent="0.25">
      <c r="A38" t="s">
        <v>31</v>
      </c>
      <c r="B38" s="3">
        <f>SUM(B33+B276+B4)*B37*(B6/365)</f>
        <v>38.916527000753867</v>
      </c>
      <c r="C38" s="14"/>
    </row>
    <row r="39" spans="1:3" x14ac:dyDescent="0.25">
      <c r="A39" t="s">
        <v>24</v>
      </c>
      <c r="C39" s="14"/>
    </row>
    <row r="40" spans="1:3" x14ac:dyDescent="0.25">
      <c r="A40" t="s">
        <v>27</v>
      </c>
      <c r="B40" s="8">
        <v>8</v>
      </c>
      <c r="C40" s="14"/>
    </row>
    <row r="41" spans="1:3" x14ac:dyDescent="0.25">
      <c r="A41" t="s">
        <v>25</v>
      </c>
      <c r="B41" s="8">
        <v>5</v>
      </c>
      <c r="C41" s="14"/>
    </row>
    <row r="42" spans="1:3" x14ac:dyDescent="0.25">
      <c r="A42" t="s">
        <v>26</v>
      </c>
      <c r="B42" s="8">
        <v>2</v>
      </c>
      <c r="C42" s="14"/>
    </row>
    <row r="43" spans="1:3" x14ac:dyDescent="0.25">
      <c r="A43" t="s">
        <v>28</v>
      </c>
      <c r="B43" s="8">
        <v>2</v>
      </c>
      <c r="C43" s="14"/>
    </row>
    <row r="44" spans="1:3" x14ac:dyDescent="0.25">
      <c r="A44" t="s">
        <v>29</v>
      </c>
      <c r="B44" s="8">
        <v>2</v>
      </c>
      <c r="C44" s="14"/>
    </row>
    <row r="45" spans="1:3" x14ac:dyDescent="0.25">
      <c r="A45" s="4" t="s">
        <v>76</v>
      </c>
      <c r="B45" s="5">
        <f>B36+B38+B40+B41+B42+B43+B44</f>
        <v>87.349302740910446</v>
      </c>
      <c r="C45" s="14"/>
    </row>
    <row r="46" spans="1:3" x14ac:dyDescent="0.25">
      <c r="A46" s="4" t="s">
        <v>73</v>
      </c>
      <c r="B46" s="12">
        <v>5</v>
      </c>
      <c r="C46" s="14"/>
    </row>
    <row r="47" spans="1:3" x14ac:dyDescent="0.25">
      <c r="A47" s="15" t="s">
        <v>99</v>
      </c>
      <c r="B47" s="21">
        <f>B46+B45+B33+B26</f>
        <v>248.16430274091047</v>
      </c>
      <c r="C47" s="14"/>
    </row>
    <row r="48" spans="1:3" x14ac:dyDescent="0.25">
      <c r="A48" t="s">
        <v>77</v>
      </c>
      <c r="B48" s="3">
        <f>B46+B45+B33+B26+B4</f>
        <v>1719.8030897487397</v>
      </c>
      <c r="C48" s="14"/>
    </row>
    <row r="49" spans="1:3" x14ac:dyDescent="0.25">
      <c r="C49" s="14"/>
    </row>
    <row r="50" spans="1:3" x14ac:dyDescent="0.25">
      <c r="A50" t="s">
        <v>78</v>
      </c>
      <c r="B50" s="3">
        <f>(B48)/B7</f>
        <v>2.6756951999202485</v>
      </c>
      <c r="C50" s="14"/>
    </row>
  </sheetData>
  <sheetProtection algorithmName="SHA-512" hashValue="EZm0/VoyyrDs9LAR3dwTrAlJv5a+sz2Eo/ijY8sTkfXqd0KG37b4KpkwL6v42Xc99Z+Gx0EHs/Naqk0toAd+qQ==" saltValue="A/cxgRBetUNCVhjZa7zhJg==" spinCount="100000" sheet="1" objects="1" scenarios="1"/>
  <pageMargins left="0.7" right="0.7" top="0.75" bottom="0.75" header="0.3" footer="0.3"/>
  <pageSetup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F643-B5E8-4E86-82B4-91ABC8A5210C}">
  <sheetPr>
    <pageSetUpPr fitToPage="1"/>
  </sheetPr>
  <dimension ref="A1:E50"/>
  <sheetViews>
    <sheetView topLeftCell="A27" workbookViewId="0">
      <selection activeCell="B33" sqref="B33"/>
    </sheetView>
  </sheetViews>
  <sheetFormatPr defaultRowHeight="15" x14ac:dyDescent="0.25"/>
  <cols>
    <col min="1" max="1" width="47.08984375" customWidth="1"/>
    <col min="2" max="2" width="10.1796875" bestFit="1" customWidth="1"/>
    <col min="4" max="4" width="13.81640625" bestFit="1" customWidth="1"/>
  </cols>
  <sheetData>
    <row r="1" spans="1:5" x14ac:dyDescent="0.25">
      <c r="A1" s="16" t="s">
        <v>53</v>
      </c>
      <c r="D1" t="s">
        <v>54</v>
      </c>
      <c r="E1">
        <v>35</v>
      </c>
    </row>
    <row r="2" spans="1:5" x14ac:dyDescent="0.25">
      <c r="D2" t="s">
        <v>55</v>
      </c>
      <c r="E2" s="6">
        <f>(B6/30)+E1</f>
        <v>35</v>
      </c>
    </row>
    <row r="3" spans="1:5" x14ac:dyDescent="0.25">
      <c r="A3" t="s">
        <v>87</v>
      </c>
      <c r="B3" s="7">
        <f>'Calf Third Winter'!B7</f>
        <v>642.75</v>
      </c>
      <c r="C3" s="14"/>
    </row>
    <row r="4" spans="1:5" x14ac:dyDescent="0.25">
      <c r="A4" t="s">
        <v>35</v>
      </c>
      <c r="B4" s="22">
        <f>'Calf Third Winter'!B48</f>
        <v>1719.8030897487397</v>
      </c>
      <c r="C4" s="14"/>
    </row>
    <row r="5" spans="1:5" x14ac:dyDescent="0.25">
      <c r="A5" t="s">
        <v>36</v>
      </c>
      <c r="B5" s="10">
        <v>0</v>
      </c>
      <c r="C5" s="14"/>
    </row>
    <row r="6" spans="1:5" x14ac:dyDescent="0.25">
      <c r="A6" t="s">
        <v>37</v>
      </c>
      <c r="B6" s="10">
        <v>0</v>
      </c>
      <c r="C6" s="14"/>
    </row>
    <row r="7" spans="1:5" x14ac:dyDescent="0.25">
      <c r="A7" t="s">
        <v>38</v>
      </c>
      <c r="B7" s="7">
        <f>(B6*B5)+B3</f>
        <v>642.75</v>
      </c>
      <c r="C7" s="14"/>
    </row>
    <row r="8" spans="1:5" x14ac:dyDescent="0.25">
      <c r="C8" s="14"/>
    </row>
    <row r="9" spans="1:5" x14ac:dyDescent="0.25">
      <c r="A9" t="s">
        <v>48</v>
      </c>
      <c r="B9" s="8">
        <v>100</v>
      </c>
      <c r="C9" s="14"/>
    </row>
    <row r="10" spans="1:5" x14ac:dyDescent="0.25">
      <c r="A10" t="s">
        <v>39</v>
      </c>
      <c r="B10" s="13">
        <v>800</v>
      </c>
      <c r="C10" s="14"/>
    </row>
    <row r="11" spans="1:5" x14ac:dyDescent="0.25">
      <c r="A11" t="s">
        <v>40</v>
      </c>
      <c r="B11" s="6">
        <f>(AVERAGE(B3,B7))/B10</f>
        <v>0.80343750000000003</v>
      </c>
      <c r="C11" s="14"/>
    </row>
    <row r="12" spans="1:5" x14ac:dyDescent="0.25">
      <c r="A12" t="s">
        <v>41</v>
      </c>
      <c r="B12" s="3">
        <f>IF(B6,(B9/(B11)/B6),0)</f>
        <v>0</v>
      </c>
      <c r="C12" s="14"/>
    </row>
    <row r="13" spans="1:5" x14ac:dyDescent="0.25">
      <c r="A13" t="s">
        <v>42</v>
      </c>
      <c r="B13" s="3">
        <f>B6*B12</f>
        <v>0</v>
      </c>
      <c r="C13" s="14"/>
    </row>
    <row r="14" spans="1:5" x14ac:dyDescent="0.25">
      <c r="B14" s="2"/>
      <c r="C14" s="14"/>
    </row>
    <row r="15" spans="1:5" x14ac:dyDescent="0.25">
      <c r="A15" t="s">
        <v>4</v>
      </c>
      <c r="B15" s="8">
        <v>350</v>
      </c>
      <c r="C15" s="14"/>
    </row>
    <row r="16" spans="1:5" x14ac:dyDescent="0.25">
      <c r="A16" t="s">
        <v>5</v>
      </c>
      <c r="B16" s="10">
        <v>0</v>
      </c>
      <c r="C16" s="14"/>
    </row>
    <row r="17" spans="1:3" x14ac:dyDescent="0.25">
      <c r="A17" t="s">
        <v>11</v>
      </c>
      <c r="B17" s="3">
        <f>B15/2000*B16</f>
        <v>0</v>
      </c>
      <c r="C17" s="14"/>
    </row>
    <row r="18" spans="1:3" x14ac:dyDescent="0.25">
      <c r="A18" t="s">
        <v>47</v>
      </c>
      <c r="B18" s="3">
        <f>B17*B6</f>
        <v>0</v>
      </c>
      <c r="C18" s="14"/>
    </row>
    <row r="19" spans="1:3" x14ac:dyDescent="0.25">
      <c r="B19" s="3"/>
      <c r="C19" s="14"/>
    </row>
    <row r="20" spans="1:3" x14ac:dyDescent="0.25">
      <c r="A20" t="s">
        <v>74</v>
      </c>
      <c r="B20" s="11">
        <v>0</v>
      </c>
      <c r="C20" s="14"/>
    </row>
    <row r="21" spans="1:3" x14ac:dyDescent="0.25">
      <c r="B21" s="3"/>
      <c r="C21" s="14"/>
    </row>
    <row r="22" spans="1:3" x14ac:dyDescent="0.25">
      <c r="A22" t="s">
        <v>9</v>
      </c>
      <c r="B22" s="8">
        <v>0</v>
      </c>
      <c r="C22" s="14"/>
    </row>
    <row r="23" spans="1:3" x14ac:dyDescent="0.25">
      <c r="A23" t="s">
        <v>10</v>
      </c>
      <c r="B23" s="10">
        <v>0</v>
      </c>
      <c r="C23" s="14"/>
    </row>
    <row r="24" spans="1:3" x14ac:dyDescent="0.25">
      <c r="A24" t="s">
        <v>12</v>
      </c>
      <c r="B24" s="3">
        <f>B22/2000*B23</f>
        <v>0</v>
      </c>
      <c r="C24" s="14"/>
    </row>
    <row r="25" spans="1:3" x14ac:dyDescent="0.25">
      <c r="A25" t="s">
        <v>44</v>
      </c>
      <c r="B25" s="3">
        <f>B24*B6</f>
        <v>0</v>
      </c>
      <c r="C25" s="14"/>
    </row>
    <row r="26" spans="1:3" x14ac:dyDescent="0.25">
      <c r="A26" s="4" t="s">
        <v>22</v>
      </c>
      <c r="B26" s="5">
        <f>B13+B18+B25+B20</f>
        <v>0</v>
      </c>
      <c r="C26" s="14"/>
    </row>
    <row r="27" spans="1:3" x14ac:dyDescent="0.25">
      <c r="C27" s="14"/>
    </row>
    <row r="28" spans="1:3" x14ac:dyDescent="0.25">
      <c r="A28" t="s">
        <v>18</v>
      </c>
      <c r="B28" s="8">
        <v>0</v>
      </c>
      <c r="C28" s="14"/>
    </row>
    <row r="29" spans="1:3" x14ac:dyDescent="0.25">
      <c r="A29" t="s">
        <v>19</v>
      </c>
      <c r="B29" s="8">
        <v>0</v>
      </c>
      <c r="C29" s="14"/>
    </row>
    <row r="30" spans="1:3" x14ac:dyDescent="0.25">
      <c r="A30" t="s">
        <v>20</v>
      </c>
      <c r="B30" s="8">
        <v>0</v>
      </c>
      <c r="C30" s="14"/>
    </row>
    <row r="31" spans="1:3" x14ac:dyDescent="0.25">
      <c r="A31" t="s">
        <v>21</v>
      </c>
      <c r="B31" s="8">
        <v>0</v>
      </c>
      <c r="C31" s="14"/>
    </row>
    <row r="32" spans="1:3" x14ac:dyDescent="0.25">
      <c r="A32" t="s">
        <v>43</v>
      </c>
      <c r="B32" s="8">
        <v>0</v>
      </c>
      <c r="C32" s="14"/>
    </row>
    <row r="33" spans="1:3" x14ac:dyDescent="0.25">
      <c r="A33" t="s">
        <v>17</v>
      </c>
      <c r="B33" s="8">
        <v>0</v>
      </c>
      <c r="C33" s="14"/>
    </row>
    <row r="34" spans="1:3" x14ac:dyDescent="0.25">
      <c r="A34" s="4" t="s">
        <v>23</v>
      </c>
      <c r="B34" s="5">
        <f>SUM(B28:B33)</f>
        <v>0</v>
      </c>
      <c r="C34" s="14"/>
    </row>
    <row r="35" spans="1:3" x14ac:dyDescent="0.25">
      <c r="C35" s="14"/>
    </row>
    <row r="36" spans="1:3" x14ac:dyDescent="0.25">
      <c r="A36" t="s">
        <v>32</v>
      </c>
      <c r="B36" s="20">
        <v>0</v>
      </c>
      <c r="C36" s="14"/>
    </row>
    <row r="37" spans="1:3" x14ac:dyDescent="0.25">
      <c r="A37" t="s">
        <v>30</v>
      </c>
      <c r="B37" s="3">
        <f>B4*B36</f>
        <v>0</v>
      </c>
      <c r="C37" s="14"/>
    </row>
    <row r="38" spans="1:3" x14ac:dyDescent="0.25">
      <c r="A38" t="s">
        <v>49</v>
      </c>
      <c r="B38" s="19">
        <v>0.08</v>
      </c>
      <c r="C38" s="14"/>
    </row>
    <row r="39" spans="1:3" x14ac:dyDescent="0.25">
      <c r="A39" t="s">
        <v>31</v>
      </c>
      <c r="B39" s="3">
        <f>((B34+B26+B4)*B38)*(B6/365)</f>
        <v>0</v>
      </c>
      <c r="C39" s="14"/>
    </row>
    <row r="40" spans="1:3" x14ac:dyDescent="0.25">
      <c r="A40" t="s">
        <v>24</v>
      </c>
      <c r="C40" s="14"/>
    </row>
    <row r="41" spans="1:3" x14ac:dyDescent="0.25">
      <c r="A41" t="s">
        <v>25</v>
      </c>
      <c r="B41" s="8">
        <v>0</v>
      </c>
      <c r="C41" s="14"/>
    </row>
    <row r="42" spans="1:3" x14ac:dyDescent="0.25">
      <c r="A42" t="s">
        <v>26</v>
      </c>
      <c r="B42" s="8">
        <v>0</v>
      </c>
      <c r="C42" s="14"/>
    </row>
    <row r="43" spans="1:3" x14ac:dyDescent="0.25">
      <c r="A43" t="s">
        <v>28</v>
      </c>
      <c r="B43" s="8">
        <v>0</v>
      </c>
      <c r="C43" s="14"/>
    </row>
    <row r="44" spans="1:3" x14ac:dyDescent="0.25">
      <c r="A44" t="s">
        <v>29</v>
      </c>
      <c r="B44" s="8">
        <v>0</v>
      </c>
      <c r="C44" s="14"/>
    </row>
    <row r="45" spans="1:3" x14ac:dyDescent="0.25">
      <c r="A45" s="4" t="s">
        <v>76</v>
      </c>
      <c r="B45" s="5">
        <f>B37+B39+B41+B42+B43+B44</f>
        <v>0</v>
      </c>
      <c r="C45" s="14"/>
    </row>
    <row r="46" spans="1:3" x14ac:dyDescent="0.25">
      <c r="A46" s="4" t="s">
        <v>73</v>
      </c>
      <c r="B46" s="12">
        <v>0</v>
      </c>
      <c r="C46" s="14"/>
    </row>
    <row r="47" spans="1:3" x14ac:dyDescent="0.25">
      <c r="A47" s="15" t="s">
        <v>99</v>
      </c>
      <c r="B47" s="21">
        <f>B46+B45+B34+B26</f>
        <v>0</v>
      </c>
      <c r="C47" s="14"/>
    </row>
    <row r="48" spans="1:3" x14ac:dyDescent="0.25">
      <c r="A48" t="s">
        <v>77</v>
      </c>
      <c r="B48" s="3">
        <f>B46+B45+B34+B26+B4</f>
        <v>1719.8030897487397</v>
      </c>
      <c r="C48" s="14"/>
    </row>
    <row r="49" spans="1:3" x14ac:dyDescent="0.25">
      <c r="C49" s="14"/>
    </row>
    <row r="50" spans="1:3" x14ac:dyDescent="0.25">
      <c r="A50" t="s">
        <v>78</v>
      </c>
      <c r="B50" s="3">
        <f>(B48)/B7</f>
        <v>2.6756951999202485</v>
      </c>
      <c r="C50" s="14"/>
    </row>
  </sheetData>
  <sheetProtection algorithmName="SHA-512" hashValue="IBar8iMWJBuPpv1tVGVQXb0bic0StCbxHMEcyIGmeBMXoOH/bORY/HnNiex7vhQ13fAwk9IhERMVH8tnsO3y+A==" saltValue="ZMShNfBWOCFvaGiehv/Wrw==" spinCount="100000" sheet="1" objects="1" scenarios="1"/>
  <pageMargins left="0.7" right="0.7" top="0.75" bottom="0.75" header="0.3" footer="0.3"/>
  <pageSetup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FB41-2FA6-4203-94DF-D39C43819C36}">
  <dimension ref="A1:C27"/>
  <sheetViews>
    <sheetView tabSelected="1" topLeftCell="A4" workbookViewId="0">
      <selection activeCell="B29" sqref="B29"/>
    </sheetView>
  </sheetViews>
  <sheetFormatPr defaultRowHeight="15" x14ac:dyDescent="0.25"/>
  <cols>
    <col min="1" max="1" width="46.7265625" bestFit="1" customWidth="1"/>
    <col min="2" max="2" width="10.1796875" bestFit="1" customWidth="1"/>
  </cols>
  <sheetData>
    <row r="1" spans="1:3" x14ac:dyDescent="0.25">
      <c r="A1" s="17" t="s">
        <v>82</v>
      </c>
    </row>
    <row r="2" spans="1:3" x14ac:dyDescent="0.25">
      <c r="A2" t="s">
        <v>100</v>
      </c>
    </row>
    <row r="3" spans="1:3" x14ac:dyDescent="0.25">
      <c r="A3" t="s">
        <v>57</v>
      </c>
      <c r="B3" s="7">
        <f>'Calf Third Grazing Season'!B7</f>
        <v>642.75</v>
      </c>
      <c r="C3" s="14"/>
    </row>
    <row r="4" spans="1:3" x14ac:dyDescent="0.25">
      <c r="A4" t="s">
        <v>58</v>
      </c>
      <c r="B4" s="9">
        <v>0.55000000000000004</v>
      </c>
      <c r="C4" s="14"/>
    </row>
    <row r="5" spans="1:3" x14ac:dyDescent="0.25">
      <c r="A5" t="s">
        <v>59</v>
      </c>
      <c r="B5" s="7">
        <f>B4*B3</f>
        <v>353.51250000000005</v>
      </c>
      <c r="C5" s="14"/>
    </row>
    <row r="6" spans="1:3" x14ac:dyDescent="0.25">
      <c r="A6" t="s">
        <v>60</v>
      </c>
      <c r="B6" s="9">
        <v>0.62</v>
      </c>
      <c r="C6" s="14"/>
    </row>
    <row r="7" spans="1:3" x14ac:dyDescent="0.25">
      <c r="A7" t="s">
        <v>61</v>
      </c>
      <c r="B7" s="7">
        <f>B5*B6</f>
        <v>219.17775000000003</v>
      </c>
      <c r="C7" s="14"/>
    </row>
    <row r="8" spans="1:3" x14ac:dyDescent="0.25">
      <c r="C8" s="14"/>
    </row>
    <row r="9" spans="1:3" x14ac:dyDescent="0.25">
      <c r="A9" t="s">
        <v>62</v>
      </c>
      <c r="C9" s="14"/>
    </row>
    <row r="10" spans="1:3" x14ac:dyDescent="0.25">
      <c r="A10" t="s">
        <v>63</v>
      </c>
      <c r="B10" s="8">
        <v>65</v>
      </c>
      <c r="C10" s="14"/>
    </row>
    <row r="11" spans="1:3" x14ac:dyDescent="0.25">
      <c r="A11" t="s">
        <v>64</v>
      </c>
      <c r="B11" s="8">
        <v>0.65</v>
      </c>
      <c r="C11" s="14"/>
    </row>
    <row r="12" spans="1:3" x14ac:dyDescent="0.25">
      <c r="A12" t="s">
        <v>65</v>
      </c>
      <c r="B12" s="8">
        <v>85</v>
      </c>
      <c r="C12" s="14"/>
    </row>
    <row r="13" spans="1:3" x14ac:dyDescent="0.25">
      <c r="A13" t="s">
        <v>66</v>
      </c>
      <c r="B13" s="3">
        <f>(B11*B5)+B10+B12</f>
        <v>379.78312500000004</v>
      </c>
      <c r="C13" s="14"/>
    </row>
    <row r="14" spans="1:3" x14ac:dyDescent="0.25">
      <c r="C14" s="14"/>
    </row>
    <row r="15" spans="1:3" x14ac:dyDescent="0.25">
      <c r="A15" t="s">
        <v>67</v>
      </c>
      <c r="B15" s="11">
        <v>3</v>
      </c>
      <c r="C15" s="14"/>
    </row>
    <row r="16" spans="1:3" x14ac:dyDescent="0.25">
      <c r="A16" t="s">
        <v>68</v>
      </c>
      <c r="B16" s="10">
        <v>0</v>
      </c>
      <c r="C16" s="14"/>
    </row>
    <row r="17" spans="1:3" x14ac:dyDescent="0.25">
      <c r="A17" t="s">
        <v>69</v>
      </c>
      <c r="B17" s="3">
        <f>B16*B15</f>
        <v>0</v>
      </c>
      <c r="C17" s="14"/>
    </row>
    <row r="18" spans="1:3" x14ac:dyDescent="0.25">
      <c r="C18" s="14"/>
    </row>
    <row r="19" spans="1:3" x14ac:dyDescent="0.25">
      <c r="A19" t="s">
        <v>70</v>
      </c>
      <c r="B19" s="3">
        <f>B17+B13</f>
        <v>379.78312500000004</v>
      </c>
      <c r="C19" s="14"/>
    </row>
    <row r="20" spans="1:3" x14ac:dyDescent="0.25">
      <c r="C20" s="14"/>
    </row>
    <row r="21" spans="1:3" x14ac:dyDescent="0.25">
      <c r="A21" t="s">
        <v>71</v>
      </c>
      <c r="B21" s="3">
        <f>B19/B7</f>
        <v>1.732763134031625</v>
      </c>
      <c r="C21" s="14"/>
    </row>
    <row r="22" spans="1:3" x14ac:dyDescent="0.25">
      <c r="C22" s="14"/>
    </row>
    <row r="23" spans="1:3" x14ac:dyDescent="0.25">
      <c r="A23" t="s">
        <v>72</v>
      </c>
      <c r="B23" s="3">
        <f>'Calf First Winter post-wean'!B48+'Calf First Grazing season'!B47+'Calf Second Winter'!B47+'Calf Second Grazing Season'!B47+'Calf Third Winter'!B47+'Calf Third Grazing Season'!B47+'Calf First Winter post-wean'!B4</f>
        <v>1719.8030897487397</v>
      </c>
      <c r="C23" s="14"/>
    </row>
    <row r="24" spans="1:3" x14ac:dyDescent="0.25">
      <c r="A24" t="s">
        <v>79</v>
      </c>
      <c r="B24" s="8">
        <v>150</v>
      </c>
      <c r="C24" s="14"/>
    </row>
    <row r="25" spans="1:3" x14ac:dyDescent="0.25">
      <c r="C25" s="14"/>
    </row>
    <row r="26" spans="1:3" x14ac:dyDescent="0.25">
      <c r="A26" t="s">
        <v>80</v>
      </c>
      <c r="B26" s="3">
        <f>B24+B23+B19</f>
        <v>2249.5862147487396</v>
      </c>
      <c r="C26" s="14"/>
    </row>
    <row r="27" spans="1:3" x14ac:dyDescent="0.25">
      <c r="A27" t="s">
        <v>81</v>
      </c>
      <c r="B27" s="3">
        <f>B26/B7</f>
        <v>10.263752660791249</v>
      </c>
      <c r="C27" s="14"/>
    </row>
  </sheetData>
  <sheetProtection algorithmName="SHA-512" hashValue="7WReiM+u30iXzrtoCduL7/zV6bDiwhk0Q+4izOkCyLrsMH2Wo6D2V++BR/wTuPfhpNWblbyu8HIjBdU1x+/3cA==" saltValue="GXN1XFIx7C7Rzdj5enC1C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Calf First Winter post-wean</vt:lpstr>
      <vt:lpstr>Calf First Grazing season</vt:lpstr>
      <vt:lpstr>Calf Second Winter</vt:lpstr>
      <vt:lpstr>Calf Second Grazing Season</vt:lpstr>
      <vt:lpstr>Calf Third Winter</vt:lpstr>
      <vt:lpstr>Calf Third Grazing Season</vt:lpstr>
      <vt:lpstr>Meat Processing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Lehmkuhler</dc:creator>
  <cp:lastModifiedBy>Lehmkuhler, Jeffrey W.</cp:lastModifiedBy>
  <cp:lastPrinted>2023-10-25T20:13:03Z</cp:lastPrinted>
  <dcterms:created xsi:type="dcterms:W3CDTF">2023-01-18T11:30:27Z</dcterms:created>
  <dcterms:modified xsi:type="dcterms:W3CDTF">2024-03-26T22:03:59Z</dcterms:modified>
</cp:coreProperties>
</file>