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3c04cc66483fdd/"/>
    </mc:Choice>
  </mc:AlternateContent>
  <bookViews>
    <workbookView xWindow="0" yWindow="0" windowWidth="21570" windowHeight="79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67" i="1"/>
  <c r="D68" i="1"/>
  <c r="D73" i="1"/>
  <c r="D71" i="1"/>
  <c r="D70" i="1"/>
  <c r="D69" i="1"/>
  <c r="D63" i="1"/>
  <c r="D59" i="1"/>
  <c r="D60" i="1"/>
  <c r="D61" i="1"/>
  <c r="D66" i="1"/>
  <c r="D58" i="1"/>
  <c r="D57" i="1"/>
  <c r="D56" i="1"/>
  <c r="D55" i="1"/>
  <c r="D54" i="1"/>
  <c r="D53" i="1"/>
  <c r="D52" i="1"/>
  <c r="D11" i="1"/>
  <c r="D49" i="1" s="1"/>
  <c r="D40" i="1"/>
  <c r="D41" i="1"/>
  <c r="D42" i="1"/>
  <c r="D38" i="1"/>
  <c r="D35" i="1"/>
  <c r="D34" i="1"/>
  <c r="D33" i="1"/>
  <c r="D31" i="1"/>
  <c r="D30" i="1"/>
  <c r="D27" i="1"/>
  <c r="D25" i="1"/>
  <c r="D15" i="1"/>
  <c r="D14" i="1"/>
</calcChain>
</file>

<file path=xl/sharedStrings.xml><?xml version="1.0" encoding="utf-8"?>
<sst xmlns="http://schemas.openxmlformats.org/spreadsheetml/2006/main" count="194" uniqueCount="150">
  <si>
    <t>QTY</t>
  </si>
  <si>
    <t>ITEM</t>
  </si>
  <si>
    <t>5 gallon tank</t>
  </si>
  <si>
    <t>Source/part description</t>
  </si>
  <si>
    <t>wheels</t>
  </si>
  <si>
    <t>pressure regulator</t>
  </si>
  <si>
    <t>solenoid valves</t>
  </si>
  <si>
    <t>battery</t>
  </si>
  <si>
    <t>pump</t>
  </si>
  <si>
    <t>1 1/4" street elbow</t>
  </si>
  <si>
    <t>1 1/4" - 3/4" reducer bushing</t>
  </si>
  <si>
    <t>3/4" short nipple</t>
  </si>
  <si>
    <t>3/4" filter</t>
  </si>
  <si>
    <t>3/4" MPT X 3/4" barb adapter</t>
  </si>
  <si>
    <t>1/2"MPT X 3/4" barb elbow</t>
  </si>
  <si>
    <t>3/4" X 1/2" Reducer Bushing</t>
  </si>
  <si>
    <t>1/2" close nipple</t>
  </si>
  <si>
    <t>AA144A Teejet Directo Valve</t>
  </si>
  <si>
    <t>notes</t>
  </si>
  <si>
    <t>suction line to filter</t>
  </si>
  <si>
    <t>filter</t>
  </si>
  <si>
    <t>filter to pump</t>
  </si>
  <si>
    <t>pump to solenoid</t>
  </si>
  <si>
    <t>3/4" close nipple</t>
  </si>
  <si>
    <t>between solenoids</t>
  </si>
  <si>
    <t>solenoid to boom</t>
  </si>
  <si>
    <t>3/4" bulkhead fitting</t>
  </si>
  <si>
    <t>valve to tank - return line</t>
  </si>
  <si>
    <t>solenoid to valve</t>
  </si>
  <si>
    <t>SPST toggle switches w/LED</t>
  </si>
  <si>
    <t>solenoid switches</t>
  </si>
  <si>
    <t xml:space="preserve">SPST toggle switch </t>
  </si>
  <si>
    <t>pump switch</t>
  </si>
  <si>
    <t>~130"</t>
  </si>
  <si>
    <t>1X1X1/16 wall tubing</t>
  </si>
  <si>
    <t>frame &amp; chassis</t>
  </si>
  <si>
    <t>~3 1/2"</t>
  </si>
  <si>
    <t>1 1/4 X 1 1/4 X 1/16 wall tubing</t>
  </si>
  <si>
    <t>handle mount</t>
  </si>
  <si>
    <t>~43"</t>
  </si>
  <si>
    <t>1 x 1/8 HRS</t>
  </si>
  <si>
    <t>tank strap</t>
  </si>
  <si>
    <t xml:space="preserve"> 6"</t>
  </si>
  <si>
    <t>3/8X1" HRS</t>
  </si>
  <si>
    <t>mount blocks for tank strap</t>
  </si>
  <si>
    <t>5 1/8"</t>
  </si>
  <si>
    <t xml:space="preserve">1 3/8 X 1/8 </t>
  </si>
  <si>
    <t>3" X 5" X 1/8" HRS</t>
  </si>
  <si>
    <t>banjo coupler mtg. plate</t>
  </si>
  <si>
    <t>5" X 4 3/4" X 0.125 6061 Al sheet</t>
  </si>
  <si>
    <t>switch plate for toggle switches</t>
  </si>
  <si>
    <t>5/8" rod X 11 1/2"</t>
  </si>
  <si>
    <t>axle</t>
  </si>
  <si>
    <t>5/16-18 X 1 1/4" hex hd. Bolts</t>
  </si>
  <si>
    <t>1/4-20 X 3/4" hex hd. Bolts</t>
  </si>
  <si>
    <t>tank strap mtg bolts</t>
  </si>
  <si>
    <t>5/16-18 X nylock nuts</t>
  </si>
  <si>
    <t>tank mtg bolts, pump mtg bolts</t>
  </si>
  <si>
    <t>locking nuts for pump mtg bolts</t>
  </si>
  <si>
    <t>1 X 1/8 HRS X 8 7/8" long</t>
  </si>
  <si>
    <t>pump mtg brackets</t>
  </si>
  <si>
    <t>2X2X1/8" angle</t>
  </si>
  <si>
    <t>8 1/4"</t>
  </si>
  <si>
    <t>battery tray mtg bkt</t>
  </si>
  <si>
    <t>18"</t>
  </si>
  <si>
    <t>3/4X3/4X1/8 angle</t>
  </si>
  <si>
    <t xml:space="preserve">battery tray  </t>
  </si>
  <si>
    <t>3/4" stainless hose clamps</t>
  </si>
  <si>
    <t>could be replaced w/manual valves to save money.  Manual valves would slow operation of the sprayer.</t>
  </si>
  <si>
    <t>used for all soft lines on the sprayer</t>
  </si>
  <si>
    <t>5 gallons is sufficient for most materials in a 30X96 tunnel</t>
  </si>
  <si>
    <t>A liquid damped gage would be more durable, but slightly more $$.</t>
  </si>
  <si>
    <t>Plastic Mart ACE 5 gallon Mini-inductor tank</t>
  </si>
  <si>
    <t>The Powerwash Store, Delavan Fat Boy 7800 Series Pump #5459</t>
  </si>
  <si>
    <t>3/4" EPDM sprayer hose</t>
  </si>
  <si>
    <t>~144"</t>
  </si>
  <si>
    <t>1/2" EPDM sprayer hose</t>
  </si>
  <si>
    <t>Goodyear Sureline</t>
  </si>
  <si>
    <t>used for horizontal boom</t>
  </si>
  <si>
    <t>~63"</t>
  </si>
  <si>
    <t>used for horizontal boom, 3 positions enable quick change between different nozzle types</t>
  </si>
  <si>
    <t>QJ111-3/4</t>
  </si>
  <si>
    <t>TeeJet 3/4" round boom 3/4" nozzle clamps</t>
  </si>
  <si>
    <t>nozzle body mount on horizontal boom</t>
  </si>
  <si>
    <t>4"</t>
  </si>
  <si>
    <t>60"</t>
  </si>
  <si>
    <t>72"</t>
  </si>
  <si>
    <t>dry boom</t>
  </si>
  <si>
    <t>3/4 female coupler X FPT Cam Action Coupler</t>
  </si>
  <si>
    <t>Horizontal Boom</t>
  </si>
  <si>
    <t>1/2" stainless steel hose clamps</t>
  </si>
  <si>
    <t>Vertical Boom</t>
  </si>
  <si>
    <t>3/4″ mpt X 1/2″ hose barb poly adapter</t>
  </si>
  <si>
    <t>QJ360 Series Quick TeeJet Nozzle Body, 3 way, 1/2″ elbow</t>
  </si>
  <si>
    <t>QJ360 Series Quick TeeJet Nozzle Body, 3 way, 1/2″ tee</t>
  </si>
  <si>
    <t>QJ3635002NYB</t>
  </si>
  <si>
    <t>QJ3635001NYB</t>
  </si>
  <si>
    <t>~168"</t>
  </si>
  <si>
    <t>1/2" EDPM sprayer hose</t>
  </si>
  <si>
    <t>QJ300 Series Quick TeeJet Nozzle Body, 1/2″ elbow</t>
  </si>
  <si>
    <t>22251311500NYB</t>
  </si>
  <si>
    <t>QJ300 Series Quick TeeJet Nozzle Body, 1/2″ tee</t>
  </si>
  <si>
    <t>22252312500NYB</t>
  </si>
  <si>
    <t>Model 8460 Tee Jet Pressure Relief/Regulating Valve</t>
  </si>
  <si>
    <t>AMERICAN VALVE 1/2-in PVC Sch 40 Female In-Line Ball Valve</t>
  </si>
  <si>
    <t>Lowes</t>
  </si>
  <si>
    <t>Shut off top 1/2 of boom for spraying lower growing crops</t>
  </si>
  <si>
    <t>1/2″ mpt X 1/2″ hose barb poly adapter</t>
  </si>
  <si>
    <t>connect valve to hose</t>
  </si>
  <si>
    <t>Paul B Ag Parts</t>
  </si>
  <si>
    <t>84"</t>
  </si>
  <si>
    <t>vertical boom</t>
  </si>
  <si>
    <t>nozzle body mount on vertical boom</t>
  </si>
  <si>
    <t>Teejet tips, strainers</t>
  </si>
  <si>
    <t>Tee Jet tips and strainers</t>
  </si>
  <si>
    <t>select based on material being applied and desired rate</t>
  </si>
  <si>
    <t>Select based on material being applied and desired rate</t>
  </si>
  <si>
    <t>Tractor Supply, 16IN 4.00 8 NO FLAT TIRE</t>
  </si>
  <si>
    <t>Agri-Supply, 3/4" Y-Line Strainer, 40 mesh, 150psi</t>
  </si>
  <si>
    <t>Battery Mart, 12V 35 Ah AGM Sealed Lead Acid Rechargeable Battery</t>
  </si>
  <si>
    <t>clamps used on soft lines of sprayer</t>
  </si>
  <si>
    <t>3/4″ MPT X 3/4″ Elbow Hose Barb poly adapter</t>
  </si>
  <si>
    <t>3/4″ fpt X 3/4″ hose barb poly adapter</t>
  </si>
  <si>
    <t>3/4″ male adapter X MPT Cam Action Coupler</t>
  </si>
  <si>
    <t>3/4″ mpt X 3/4″ hose barb poly adapter</t>
  </si>
  <si>
    <t>High Tunnel Bed &amp; Trellised Crops Sprayer</t>
  </si>
  <si>
    <t>NE SARE Farmer Grant FNE14-798</t>
  </si>
  <si>
    <t>Wire</t>
  </si>
  <si>
    <t>THHN, mainly 12 and 14ga</t>
  </si>
  <si>
    <t>Connectors</t>
  </si>
  <si>
    <t>Crimp/shrink style</t>
  </si>
  <si>
    <t>Speedy Metals or local Steel Service Center</t>
  </si>
  <si>
    <t>Tractor Supply bulk grade 2 bulk fasteners</t>
  </si>
  <si>
    <t>Fastenal</t>
  </si>
  <si>
    <t>Speedy Metals or local service center (12X12 pc priced)</t>
  </si>
  <si>
    <t>Materials Cost (est. shipping, cut charges, supplier minimums all additional)</t>
  </si>
  <si>
    <t>100psi Dry Gauge, 2-1/2″ face, 1/4″ MPT bottom mount</t>
  </si>
  <si>
    <t>Battery Charger</t>
  </si>
  <si>
    <t>Battery Mart, Genius Battery Charger</t>
  </si>
  <si>
    <t>Advance Auto</t>
  </si>
  <si>
    <t>Cost (in 2014)</t>
  </si>
  <si>
    <t>1 X 1 X 0.120 wall Sq tubing</t>
  </si>
  <si>
    <t>1 1/4 X 1 1/4" X 0.120wall SQ tubing</t>
  </si>
  <si>
    <t>Speedy Metals, hardware store or local Steel Service Center</t>
  </si>
  <si>
    <t>Speedy Metals, or local Steel Service Center</t>
  </si>
  <si>
    <t>Speedy Metals or local steel service center</t>
  </si>
  <si>
    <t>Paul B Ag Parts or other spray supply center</t>
  </si>
  <si>
    <t>3/4" tube</t>
  </si>
  <si>
    <t>3/4 tube</t>
  </si>
  <si>
    <t>Materials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</si>
</sst>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70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8" fontId="0" fillId="0" borderId="0" xfId="0" applyNumberFormat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0" fillId="0" borderId="0" xfId="0" applyFont="1"/>
    <xf numFmtId="0" fontId="1" fillId="0" borderId="0" xfId="0" applyFont="1" applyAlignment="1">
      <alignment horizontal="right"/>
    </xf>
    <xf numFmtId="170" fontId="0" fillId="0" borderId="0" xfId="0" applyNumberFormat="1" applyAlignment="1">
      <alignment wrapText="1"/>
    </xf>
    <xf numFmtId="170" fontId="0" fillId="0" borderId="0" xfId="0" applyNumberFormat="1"/>
    <xf numFmtId="170" fontId="0" fillId="0" borderId="0" xfId="0" applyNumberFormat="1" applyAlignment="1">
      <alignment vertical="top" wrapText="1"/>
    </xf>
    <xf numFmtId="170" fontId="0" fillId="0" borderId="0" xfId="0" applyNumberFormat="1" applyAlignment="1">
      <alignment vertical="top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70" fontId="0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top"/>
    </xf>
    <xf numFmtId="170" fontId="1" fillId="0" borderId="0" xfId="0" applyNumberFormat="1" applyFont="1"/>
    <xf numFmtId="170" fontId="1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tabSelected="1" topLeftCell="A67" workbookViewId="0">
      <selection activeCell="B4" sqref="B4"/>
    </sheetView>
  </sheetViews>
  <sheetFormatPr defaultRowHeight="15" x14ac:dyDescent="0.25"/>
  <cols>
    <col min="1" max="1" width="7" customWidth="1"/>
    <col min="2" max="2" width="56.5703125" customWidth="1"/>
    <col min="3" max="3" width="56.28515625" customWidth="1"/>
    <col min="4" max="4" width="24.42578125" customWidth="1"/>
    <col min="5" max="5" width="54.140625" customWidth="1"/>
  </cols>
  <sheetData>
    <row r="1" spans="1:5" ht="18.75" x14ac:dyDescent="0.3">
      <c r="A1" s="7" t="s">
        <v>125</v>
      </c>
    </row>
    <row r="2" spans="1:5" ht="18.75" x14ac:dyDescent="0.3">
      <c r="A2" s="7" t="s">
        <v>126</v>
      </c>
    </row>
    <row r="3" spans="1:5" ht="18.75" x14ac:dyDescent="0.3">
      <c r="A3" s="7" t="s">
        <v>149</v>
      </c>
    </row>
    <row r="5" spans="1:5" x14ac:dyDescent="0.25">
      <c r="A5" s="3" t="s">
        <v>0</v>
      </c>
      <c r="B5" s="3" t="s">
        <v>1</v>
      </c>
      <c r="C5" s="3" t="s">
        <v>3</v>
      </c>
      <c r="D5" s="3" t="s">
        <v>140</v>
      </c>
      <c r="E5" s="3" t="s">
        <v>18</v>
      </c>
    </row>
    <row r="6" spans="1:5" x14ac:dyDescent="0.25">
      <c r="A6" s="17">
        <v>1</v>
      </c>
      <c r="B6" s="18" t="s">
        <v>137</v>
      </c>
      <c r="C6" s="18" t="s">
        <v>138</v>
      </c>
      <c r="D6" s="19">
        <v>135</v>
      </c>
      <c r="E6" s="3"/>
    </row>
    <row r="7" spans="1:5" x14ac:dyDescent="0.25">
      <c r="A7" s="1">
        <v>1</v>
      </c>
      <c r="B7" t="s">
        <v>2</v>
      </c>
      <c r="C7" s="2" t="s">
        <v>72</v>
      </c>
      <c r="D7" s="13">
        <v>51.99</v>
      </c>
      <c r="E7" s="2" t="s">
        <v>70</v>
      </c>
    </row>
    <row r="8" spans="1:5" x14ac:dyDescent="0.25">
      <c r="A8" s="1">
        <v>2</v>
      </c>
      <c r="B8" t="s">
        <v>4</v>
      </c>
      <c r="C8" s="2" t="s">
        <v>117</v>
      </c>
      <c r="D8" s="13">
        <v>32.99</v>
      </c>
      <c r="E8" s="2"/>
    </row>
    <row r="9" spans="1:5" x14ac:dyDescent="0.25">
      <c r="A9" s="1">
        <v>1</v>
      </c>
      <c r="B9" t="s">
        <v>5</v>
      </c>
      <c r="C9" s="2" t="s">
        <v>103</v>
      </c>
      <c r="D9" s="13">
        <v>42</v>
      </c>
      <c r="E9" s="2"/>
    </row>
    <row r="10" spans="1:5" ht="30" x14ac:dyDescent="0.25">
      <c r="A10" s="1">
        <v>1</v>
      </c>
      <c r="B10" t="s">
        <v>136</v>
      </c>
      <c r="C10" s="2" t="s">
        <v>109</v>
      </c>
      <c r="D10" s="13">
        <v>5.8</v>
      </c>
      <c r="E10" s="2" t="s">
        <v>71</v>
      </c>
    </row>
    <row r="11" spans="1:5" ht="30" x14ac:dyDescent="0.25">
      <c r="A11" s="1">
        <v>2</v>
      </c>
      <c r="B11" t="s">
        <v>6</v>
      </c>
      <c r="C11" s="2" t="s">
        <v>17</v>
      </c>
      <c r="D11" s="13">
        <f>2*105.54</f>
        <v>211.08</v>
      </c>
      <c r="E11" s="2" t="s">
        <v>68</v>
      </c>
    </row>
    <row r="12" spans="1:5" ht="30" x14ac:dyDescent="0.25">
      <c r="A12" s="1">
        <v>1</v>
      </c>
      <c r="B12" t="s">
        <v>7</v>
      </c>
      <c r="C12" s="2" t="s">
        <v>119</v>
      </c>
      <c r="D12" s="13">
        <v>153</v>
      </c>
      <c r="E12" s="2"/>
    </row>
    <row r="13" spans="1:5" ht="30" x14ac:dyDescent="0.25">
      <c r="A13" s="1">
        <v>1</v>
      </c>
      <c r="B13" t="s">
        <v>8</v>
      </c>
      <c r="C13" s="4" t="s">
        <v>73</v>
      </c>
      <c r="D13" s="13">
        <v>210</v>
      </c>
      <c r="E13" s="2"/>
    </row>
    <row r="14" spans="1:5" x14ac:dyDescent="0.25">
      <c r="A14" s="1">
        <v>8</v>
      </c>
      <c r="B14" t="s">
        <v>67</v>
      </c>
      <c r="C14" s="2" t="s">
        <v>109</v>
      </c>
      <c r="D14" s="13">
        <f>8*0.88</f>
        <v>7.04</v>
      </c>
      <c r="E14" s="2" t="s">
        <v>120</v>
      </c>
    </row>
    <row r="15" spans="1:5" x14ac:dyDescent="0.25">
      <c r="A15" s="1" t="s">
        <v>79</v>
      </c>
      <c r="B15" t="s">
        <v>74</v>
      </c>
      <c r="C15" s="2" t="s">
        <v>77</v>
      </c>
      <c r="D15" s="13">
        <f>6*1.36</f>
        <v>8.16</v>
      </c>
      <c r="E15" s="2" t="s">
        <v>69</v>
      </c>
    </row>
    <row r="16" spans="1:5" x14ac:dyDescent="0.25">
      <c r="A16" s="1">
        <v>1</v>
      </c>
      <c r="B16" t="s">
        <v>9</v>
      </c>
      <c r="C16" s="2" t="s">
        <v>109</v>
      </c>
      <c r="D16" s="13">
        <v>3.01</v>
      </c>
      <c r="E16" s="2" t="s">
        <v>19</v>
      </c>
    </row>
    <row r="17" spans="1:5" x14ac:dyDescent="0.25">
      <c r="A17" s="1">
        <v>1</v>
      </c>
      <c r="B17" t="s">
        <v>10</v>
      </c>
      <c r="C17" s="2" t="s">
        <v>109</v>
      </c>
      <c r="D17" s="13">
        <v>1.25</v>
      </c>
      <c r="E17" s="2" t="s">
        <v>19</v>
      </c>
    </row>
    <row r="18" spans="1:5" x14ac:dyDescent="0.25">
      <c r="A18" s="1">
        <v>1</v>
      </c>
      <c r="B18" t="s">
        <v>11</v>
      </c>
      <c r="C18" s="2" t="s">
        <v>109</v>
      </c>
      <c r="D18" s="13">
        <v>1.1000000000000001</v>
      </c>
      <c r="E18" s="2" t="s">
        <v>19</v>
      </c>
    </row>
    <row r="19" spans="1:5" x14ac:dyDescent="0.25">
      <c r="A19" s="1">
        <v>1</v>
      </c>
      <c r="B19" t="s">
        <v>12</v>
      </c>
      <c r="C19" s="2" t="s">
        <v>118</v>
      </c>
      <c r="D19" s="13">
        <v>13.95</v>
      </c>
      <c r="E19" s="2" t="s">
        <v>20</v>
      </c>
    </row>
    <row r="20" spans="1:5" x14ac:dyDescent="0.25">
      <c r="A20" s="1">
        <v>1</v>
      </c>
      <c r="B20" t="s">
        <v>13</v>
      </c>
      <c r="C20" s="2" t="s">
        <v>109</v>
      </c>
      <c r="D20" s="13">
        <v>0.48</v>
      </c>
      <c r="E20" s="2" t="s">
        <v>21</v>
      </c>
    </row>
    <row r="21" spans="1:5" x14ac:dyDescent="0.25">
      <c r="A21" s="1">
        <v>1</v>
      </c>
      <c r="B21" t="s">
        <v>14</v>
      </c>
      <c r="C21" s="2" t="s">
        <v>109</v>
      </c>
      <c r="D21" s="13">
        <v>0.66</v>
      </c>
      <c r="E21" s="2" t="s">
        <v>21</v>
      </c>
    </row>
    <row r="22" spans="1:5" x14ac:dyDescent="0.25">
      <c r="A22" s="1">
        <v>1</v>
      </c>
      <c r="B22" t="s">
        <v>15</v>
      </c>
      <c r="C22" s="2" t="s">
        <v>109</v>
      </c>
      <c r="D22" s="13">
        <v>1.2</v>
      </c>
      <c r="E22" s="2" t="s">
        <v>22</v>
      </c>
    </row>
    <row r="23" spans="1:5" x14ac:dyDescent="0.25">
      <c r="A23" s="1">
        <v>1</v>
      </c>
      <c r="B23" t="s">
        <v>16</v>
      </c>
      <c r="C23" s="2" t="s">
        <v>109</v>
      </c>
      <c r="D23" s="13">
        <v>1.1000000000000001</v>
      </c>
      <c r="E23" s="2" t="s">
        <v>22</v>
      </c>
    </row>
    <row r="24" spans="1:5" x14ac:dyDescent="0.25">
      <c r="A24" s="1">
        <v>1</v>
      </c>
      <c r="B24" t="s">
        <v>23</v>
      </c>
      <c r="C24" s="2" t="s">
        <v>109</v>
      </c>
      <c r="D24" s="13">
        <v>0.48</v>
      </c>
      <c r="E24" s="2" t="s">
        <v>24</v>
      </c>
    </row>
    <row r="25" spans="1:5" x14ac:dyDescent="0.25">
      <c r="A25" s="1">
        <v>2</v>
      </c>
      <c r="B25" t="s">
        <v>121</v>
      </c>
      <c r="C25" s="2" t="s">
        <v>109</v>
      </c>
      <c r="D25" s="13">
        <f>2*1.85</f>
        <v>3.7</v>
      </c>
      <c r="E25" s="2" t="s">
        <v>25</v>
      </c>
    </row>
    <row r="26" spans="1:5" x14ac:dyDescent="0.25">
      <c r="A26" s="1">
        <v>2</v>
      </c>
      <c r="B26" t="s">
        <v>122</v>
      </c>
      <c r="C26" s="2" t="s">
        <v>109</v>
      </c>
      <c r="D26" s="13">
        <v>0.48</v>
      </c>
      <c r="E26" s="2" t="s">
        <v>25</v>
      </c>
    </row>
    <row r="27" spans="1:5" x14ac:dyDescent="0.25">
      <c r="A27" s="1">
        <v>2</v>
      </c>
      <c r="B27" t="s">
        <v>123</v>
      </c>
      <c r="C27" s="2" t="s">
        <v>109</v>
      </c>
      <c r="D27" s="13">
        <f>2*1.89</f>
        <v>3.78</v>
      </c>
      <c r="E27" s="2" t="s">
        <v>25</v>
      </c>
    </row>
    <row r="28" spans="1:5" x14ac:dyDescent="0.25">
      <c r="A28" s="1">
        <v>1</v>
      </c>
      <c r="B28" t="s">
        <v>124</v>
      </c>
      <c r="C28" s="2" t="s">
        <v>109</v>
      </c>
      <c r="D28" s="13">
        <v>0.48</v>
      </c>
      <c r="E28" s="2" t="s">
        <v>28</v>
      </c>
    </row>
    <row r="29" spans="1:5" x14ac:dyDescent="0.25">
      <c r="A29" s="1">
        <v>1</v>
      </c>
      <c r="B29" t="s">
        <v>26</v>
      </c>
      <c r="C29" s="2" t="s">
        <v>109</v>
      </c>
      <c r="D29" s="13">
        <v>3.38</v>
      </c>
      <c r="E29" s="2" t="s">
        <v>27</v>
      </c>
    </row>
    <row r="30" spans="1:5" x14ac:dyDescent="0.25">
      <c r="A30" s="1" t="s">
        <v>33</v>
      </c>
      <c r="B30" t="s">
        <v>34</v>
      </c>
      <c r="C30" s="2" t="s">
        <v>131</v>
      </c>
      <c r="D30" s="13">
        <f>2.68*11.5</f>
        <v>30.82</v>
      </c>
      <c r="E30" s="2" t="s">
        <v>35</v>
      </c>
    </row>
    <row r="31" spans="1:5" x14ac:dyDescent="0.25">
      <c r="A31" s="1" t="s">
        <v>36</v>
      </c>
      <c r="B31" t="s">
        <v>37</v>
      </c>
      <c r="C31" s="2" t="s">
        <v>131</v>
      </c>
      <c r="D31" s="13">
        <f>0.31*4</f>
        <v>1.24</v>
      </c>
      <c r="E31" s="2" t="s">
        <v>38</v>
      </c>
    </row>
    <row r="32" spans="1:5" x14ac:dyDescent="0.25">
      <c r="A32" s="1" t="s">
        <v>39</v>
      </c>
      <c r="B32" t="s">
        <v>40</v>
      </c>
      <c r="C32" s="2" t="s">
        <v>131</v>
      </c>
      <c r="D32" s="13">
        <v>3.68</v>
      </c>
      <c r="E32" s="2" t="s">
        <v>41</v>
      </c>
    </row>
    <row r="33" spans="1:5" x14ac:dyDescent="0.25">
      <c r="A33" s="1" t="s">
        <v>42</v>
      </c>
      <c r="B33" t="s">
        <v>43</v>
      </c>
      <c r="C33" s="2" t="s">
        <v>131</v>
      </c>
      <c r="D33" s="13">
        <f>0.22*6</f>
        <v>1.32</v>
      </c>
      <c r="E33" s="2" t="s">
        <v>44</v>
      </c>
    </row>
    <row r="34" spans="1:5" x14ac:dyDescent="0.25">
      <c r="A34" s="1" t="s">
        <v>45</v>
      </c>
      <c r="B34" t="s">
        <v>46</v>
      </c>
      <c r="C34" s="2" t="s">
        <v>131</v>
      </c>
      <c r="D34" s="13">
        <f>6*0.14</f>
        <v>0.84000000000000008</v>
      </c>
      <c r="E34" s="2"/>
    </row>
    <row r="35" spans="1:5" x14ac:dyDescent="0.25">
      <c r="A35" s="1">
        <v>2</v>
      </c>
      <c r="B35" t="s">
        <v>59</v>
      </c>
      <c r="C35" s="2" t="s">
        <v>131</v>
      </c>
      <c r="D35" s="13">
        <f>18*0.09</f>
        <v>1.6199999999999999</v>
      </c>
      <c r="E35" s="2" t="s">
        <v>60</v>
      </c>
    </row>
    <row r="36" spans="1:5" x14ac:dyDescent="0.25">
      <c r="A36" s="1" t="s">
        <v>62</v>
      </c>
      <c r="B36" t="s">
        <v>61</v>
      </c>
      <c r="C36" s="2" t="s">
        <v>131</v>
      </c>
      <c r="D36" s="13">
        <v>3.3</v>
      </c>
      <c r="E36" s="2" t="s">
        <v>63</v>
      </c>
    </row>
    <row r="37" spans="1:5" x14ac:dyDescent="0.25">
      <c r="A37" s="1" t="s">
        <v>64</v>
      </c>
      <c r="B37" t="s">
        <v>65</v>
      </c>
      <c r="C37" s="2" t="s">
        <v>131</v>
      </c>
      <c r="D37" s="13">
        <v>2.29</v>
      </c>
      <c r="E37" s="2" t="s">
        <v>66</v>
      </c>
    </row>
    <row r="38" spans="1:5" x14ac:dyDescent="0.25">
      <c r="A38" s="1">
        <v>1</v>
      </c>
      <c r="B38" t="s">
        <v>47</v>
      </c>
      <c r="C38" s="2" t="s">
        <v>131</v>
      </c>
      <c r="D38" s="13">
        <f>0.31*5</f>
        <v>1.55</v>
      </c>
      <c r="E38" s="2" t="s">
        <v>48</v>
      </c>
    </row>
    <row r="39" spans="1:5" x14ac:dyDescent="0.25">
      <c r="A39" s="1">
        <v>1</v>
      </c>
      <c r="B39" t="s">
        <v>51</v>
      </c>
      <c r="C39" s="2" t="s">
        <v>131</v>
      </c>
      <c r="D39" s="13">
        <v>2.56</v>
      </c>
      <c r="E39" s="2" t="s">
        <v>52</v>
      </c>
    </row>
    <row r="40" spans="1:5" x14ac:dyDescent="0.25">
      <c r="A40" s="1">
        <v>8</v>
      </c>
      <c r="B40" t="s">
        <v>53</v>
      </c>
      <c r="C40" s="2" t="s">
        <v>132</v>
      </c>
      <c r="D40" s="13">
        <f>8*0.19</f>
        <v>1.52</v>
      </c>
      <c r="E40" s="2" t="s">
        <v>57</v>
      </c>
    </row>
    <row r="41" spans="1:5" x14ac:dyDescent="0.25">
      <c r="A41" s="1">
        <v>4</v>
      </c>
      <c r="B41" t="s">
        <v>54</v>
      </c>
      <c r="C41" s="2" t="s">
        <v>132</v>
      </c>
      <c r="D41" s="13">
        <f>4*0.13</f>
        <v>0.52</v>
      </c>
      <c r="E41" s="2" t="s">
        <v>55</v>
      </c>
    </row>
    <row r="42" spans="1:5" x14ac:dyDescent="0.25">
      <c r="A42" s="1">
        <v>4</v>
      </c>
      <c r="B42" t="s">
        <v>56</v>
      </c>
      <c r="C42" s="2" t="s">
        <v>133</v>
      </c>
      <c r="D42" s="13">
        <f>4*0.16</f>
        <v>0.64</v>
      </c>
      <c r="E42" s="2" t="s">
        <v>58</v>
      </c>
    </row>
    <row r="43" spans="1:5" x14ac:dyDescent="0.25">
      <c r="A43" s="1">
        <v>1</v>
      </c>
      <c r="B43" t="s">
        <v>49</v>
      </c>
      <c r="C43" s="2" t="s">
        <v>134</v>
      </c>
      <c r="D43" s="13">
        <v>12.66</v>
      </c>
      <c r="E43" s="2" t="s">
        <v>50</v>
      </c>
    </row>
    <row r="44" spans="1:5" x14ac:dyDescent="0.25">
      <c r="A44" s="1">
        <v>2</v>
      </c>
      <c r="B44" t="s">
        <v>29</v>
      </c>
      <c r="C44" s="2" t="s">
        <v>139</v>
      </c>
      <c r="D44" s="13">
        <v>10</v>
      </c>
      <c r="E44" s="2" t="s">
        <v>30</v>
      </c>
    </row>
    <row r="45" spans="1:5" x14ac:dyDescent="0.25">
      <c r="A45" s="1">
        <v>1</v>
      </c>
      <c r="B45" s="11" t="s">
        <v>31</v>
      </c>
      <c r="C45" s="2" t="s">
        <v>139</v>
      </c>
      <c r="D45" s="13">
        <v>5</v>
      </c>
      <c r="E45" s="2" t="s">
        <v>32</v>
      </c>
    </row>
    <row r="46" spans="1:5" x14ac:dyDescent="0.25">
      <c r="A46" s="1"/>
      <c r="B46" s="11" t="s">
        <v>127</v>
      </c>
      <c r="C46" t="s">
        <v>128</v>
      </c>
      <c r="D46" s="14">
        <v>5</v>
      </c>
    </row>
    <row r="47" spans="1:5" x14ac:dyDescent="0.25">
      <c r="A47" s="1"/>
      <c r="B47" s="11" t="s">
        <v>129</v>
      </c>
      <c r="C47" t="s">
        <v>130</v>
      </c>
      <c r="D47" s="14">
        <v>20</v>
      </c>
    </row>
    <row r="48" spans="1:5" x14ac:dyDescent="0.25">
      <c r="A48" s="1"/>
      <c r="D48" s="14"/>
    </row>
    <row r="49" spans="1:5" x14ac:dyDescent="0.25">
      <c r="A49" s="12" t="s">
        <v>135</v>
      </c>
      <c r="B49" s="12"/>
      <c r="C49" s="12"/>
      <c r="D49" s="21">
        <f>SUM(D6:D48)</f>
        <v>996.67</v>
      </c>
    </row>
    <row r="50" spans="1:5" x14ac:dyDescent="0.25">
      <c r="A50" s="1"/>
      <c r="D50" s="14"/>
    </row>
    <row r="51" spans="1:5" ht="18.75" x14ac:dyDescent="0.3">
      <c r="A51" s="9" t="s">
        <v>89</v>
      </c>
      <c r="B51" s="9"/>
      <c r="D51" s="14"/>
    </row>
    <row r="52" spans="1:5" x14ac:dyDescent="0.25">
      <c r="A52" s="8" t="s">
        <v>75</v>
      </c>
      <c r="B52" s="5" t="s">
        <v>76</v>
      </c>
      <c r="C52" s="6" t="s">
        <v>77</v>
      </c>
      <c r="D52" s="15">
        <f>12*0.88</f>
        <v>10.56</v>
      </c>
      <c r="E52" s="6" t="s">
        <v>78</v>
      </c>
    </row>
    <row r="53" spans="1:5" ht="30" x14ac:dyDescent="0.25">
      <c r="A53" s="8">
        <v>2</v>
      </c>
      <c r="B53" s="5" t="s">
        <v>95</v>
      </c>
      <c r="C53" s="6" t="s">
        <v>94</v>
      </c>
      <c r="D53" s="15">
        <f>2*13.3</f>
        <v>26.6</v>
      </c>
      <c r="E53" s="6" t="s">
        <v>80</v>
      </c>
    </row>
    <row r="54" spans="1:5" x14ac:dyDescent="0.25">
      <c r="A54" s="8">
        <v>2</v>
      </c>
      <c r="B54" t="s">
        <v>96</v>
      </c>
      <c r="C54" t="s">
        <v>93</v>
      </c>
      <c r="D54" s="14">
        <f>2*13.3</f>
        <v>26.6</v>
      </c>
    </row>
    <row r="55" spans="1:5" x14ac:dyDescent="0.25">
      <c r="A55" s="8">
        <v>4</v>
      </c>
      <c r="B55" s="5" t="s">
        <v>81</v>
      </c>
      <c r="C55" s="6" t="s">
        <v>82</v>
      </c>
      <c r="D55" s="15">
        <f>4*2.49</f>
        <v>9.9600000000000009</v>
      </c>
      <c r="E55" s="6" t="s">
        <v>83</v>
      </c>
    </row>
    <row r="56" spans="1:5" x14ac:dyDescent="0.25">
      <c r="A56" s="8" t="s">
        <v>84</v>
      </c>
      <c r="B56" s="5" t="s">
        <v>142</v>
      </c>
      <c r="C56" s="5" t="s">
        <v>145</v>
      </c>
      <c r="D56" s="16">
        <f>0.3*2.68</f>
        <v>0.80400000000000005</v>
      </c>
      <c r="E56" s="5"/>
    </row>
    <row r="57" spans="1:5" x14ac:dyDescent="0.25">
      <c r="A57" s="8" t="s">
        <v>85</v>
      </c>
      <c r="B57" s="5" t="s">
        <v>141</v>
      </c>
      <c r="C57" s="5" t="s">
        <v>144</v>
      </c>
      <c r="D57" s="16">
        <f>5*2.68</f>
        <v>13.4</v>
      </c>
      <c r="E57" s="5"/>
    </row>
    <row r="58" spans="1:5" x14ac:dyDescent="0.25">
      <c r="A58" s="8" t="s">
        <v>86</v>
      </c>
      <c r="B58" s="5" t="s">
        <v>148</v>
      </c>
      <c r="C58" s="5" t="s">
        <v>143</v>
      </c>
      <c r="D58" s="16">
        <f>6*4.8</f>
        <v>28.799999999999997</v>
      </c>
      <c r="E58" s="5" t="s">
        <v>87</v>
      </c>
    </row>
    <row r="59" spans="1:5" x14ac:dyDescent="0.25">
      <c r="A59" s="8">
        <v>2</v>
      </c>
      <c r="B59" s="5" t="s">
        <v>88</v>
      </c>
      <c r="C59" s="5" t="s">
        <v>109</v>
      </c>
      <c r="D59" s="16">
        <f>2*5.99</f>
        <v>11.98</v>
      </c>
      <c r="E59" s="5"/>
    </row>
    <row r="60" spans="1:5" x14ac:dyDescent="0.25">
      <c r="A60" s="8">
        <v>2</v>
      </c>
      <c r="B60" s="5" t="s">
        <v>92</v>
      </c>
      <c r="C60" s="5" t="s">
        <v>109</v>
      </c>
      <c r="D60" s="16">
        <f>4*0.48</f>
        <v>1.92</v>
      </c>
      <c r="E60" s="5"/>
    </row>
    <row r="61" spans="1:5" x14ac:dyDescent="0.25">
      <c r="A61" s="8">
        <v>8</v>
      </c>
      <c r="B61" s="5" t="s">
        <v>90</v>
      </c>
      <c r="C61" s="5" t="s">
        <v>109</v>
      </c>
      <c r="D61" s="16">
        <f>8*0.7</f>
        <v>5.6</v>
      </c>
      <c r="E61" s="5"/>
    </row>
    <row r="62" spans="1:5" x14ac:dyDescent="0.25">
      <c r="A62" s="8">
        <v>12</v>
      </c>
      <c r="B62" s="5" t="s">
        <v>113</v>
      </c>
      <c r="C62" s="5" t="s">
        <v>146</v>
      </c>
      <c r="D62" s="16">
        <v>75</v>
      </c>
      <c r="E62" s="5" t="s">
        <v>116</v>
      </c>
    </row>
    <row r="63" spans="1:5" x14ac:dyDescent="0.25">
      <c r="A63" s="12" t="s">
        <v>135</v>
      </c>
      <c r="B63" s="12"/>
      <c r="C63" s="12"/>
      <c r="D63" s="22">
        <f>SUM(D52:D62)</f>
        <v>211.22399999999999</v>
      </c>
      <c r="E63" s="5"/>
    </row>
    <row r="64" spans="1:5" x14ac:dyDescent="0.25">
      <c r="A64" s="8"/>
      <c r="B64" s="5"/>
      <c r="C64" s="5"/>
      <c r="D64" s="16"/>
      <c r="E64" s="5"/>
    </row>
    <row r="65" spans="1:5" ht="18.75" x14ac:dyDescent="0.25">
      <c r="A65" s="10" t="s">
        <v>91</v>
      </c>
      <c r="B65" s="10"/>
      <c r="C65" s="5"/>
      <c r="D65" s="16"/>
      <c r="E65" s="5"/>
    </row>
    <row r="66" spans="1:5" x14ac:dyDescent="0.25">
      <c r="A66" s="8" t="s">
        <v>97</v>
      </c>
      <c r="B66" s="5" t="s">
        <v>98</v>
      </c>
      <c r="C66" s="5" t="s">
        <v>77</v>
      </c>
      <c r="D66" s="16">
        <f>14*0.88</f>
        <v>12.32</v>
      </c>
      <c r="E66" s="5"/>
    </row>
    <row r="67" spans="1:5" x14ac:dyDescent="0.25">
      <c r="A67" s="8">
        <v>2</v>
      </c>
      <c r="B67" s="5" t="s">
        <v>100</v>
      </c>
      <c r="C67" s="5" t="s">
        <v>99</v>
      </c>
      <c r="D67" s="16">
        <f>2*5.6</f>
        <v>11.2</v>
      </c>
      <c r="E67" s="5"/>
    </row>
    <row r="68" spans="1:5" x14ac:dyDescent="0.25">
      <c r="A68" s="8">
        <v>8</v>
      </c>
      <c r="B68" t="s">
        <v>102</v>
      </c>
      <c r="C68" s="5" t="s">
        <v>101</v>
      </c>
      <c r="D68" s="16">
        <f>8*5.6</f>
        <v>44.8</v>
      </c>
      <c r="E68" s="5"/>
    </row>
    <row r="69" spans="1:5" x14ac:dyDescent="0.25">
      <c r="A69" s="8">
        <v>22</v>
      </c>
      <c r="B69" s="5" t="s">
        <v>90</v>
      </c>
      <c r="C69" s="5" t="s">
        <v>109</v>
      </c>
      <c r="D69" s="16">
        <f>22*0.7</f>
        <v>15.399999999999999</v>
      </c>
      <c r="E69" s="5"/>
    </row>
    <row r="70" spans="1:5" x14ac:dyDescent="0.25">
      <c r="A70" s="8">
        <v>4</v>
      </c>
      <c r="B70" s="5" t="s">
        <v>107</v>
      </c>
      <c r="C70" s="5" t="s">
        <v>109</v>
      </c>
      <c r="D70" s="16">
        <f>4*0.48</f>
        <v>1.92</v>
      </c>
      <c r="E70" s="5" t="s">
        <v>108</v>
      </c>
    </row>
    <row r="71" spans="1:5" x14ac:dyDescent="0.25">
      <c r="A71" s="8">
        <v>2</v>
      </c>
      <c r="B71" s="5" t="s">
        <v>104</v>
      </c>
      <c r="C71" s="5" t="s">
        <v>105</v>
      </c>
      <c r="D71" s="16">
        <f>2*2.76</f>
        <v>5.52</v>
      </c>
      <c r="E71" s="5" t="s">
        <v>106</v>
      </c>
    </row>
    <row r="72" spans="1:5" x14ac:dyDescent="0.25">
      <c r="A72" s="8" t="s">
        <v>110</v>
      </c>
      <c r="B72" s="5" t="s">
        <v>147</v>
      </c>
      <c r="C72" s="5" t="s">
        <v>143</v>
      </c>
      <c r="D72" s="16">
        <v>30</v>
      </c>
      <c r="E72" s="5" t="s">
        <v>111</v>
      </c>
    </row>
    <row r="73" spans="1:5" x14ac:dyDescent="0.25">
      <c r="A73" s="8">
        <v>10</v>
      </c>
      <c r="B73" s="5" t="s">
        <v>81</v>
      </c>
      <c r="C73" s="6" t="s">
        <v>82</v>
      </c>
      <c r="D73" s="15">
        <f>10*2.49</f>
        <v>24.900000000000002</v>
      </c>
      <c r="E73" s="5" t="s">
        <v>112</v>
      </c>
    </row>
    <row r="74" spans="1:5" x14ac:dyDescent="0.25">
      <c r="A74" s="8">
        <v>10</v>
      </c>
      <c r="B74" s="5" t="s">
        <v>114</v>
      </c>
      <c r="C74" s="5"/>
      <c r="D74" s="16">
        <v>55</v>
      </c>
      <c r="E74" s="5" t="s">
        <v>115</v>
      </c>
    </row>
    <row r="75" spans="1:5" x14ac:dyDescent="0.25">
      <c r="A75" s="20" t="s">
        <v>135</v>
      </c>
      <c r="B75" s="20"/>
      <c r="C75" s="20"/>
      <c r="D75" s="22">
        <f>SUM(D66:D74)</f>
        <v>201.06</v>
      </c>
      <c r="E75" s="5"/>
    </row>
    <row r="76" spans="1:5" x14ac:dyDescent="0.25">
      <c r="A76" s="5"/>
      <c r="B76" s="5"/>
      <c r="C76" s="5"/>
      <c r="D76" s="16"/>
      <c r="E76" s="5"/>
    </row>
    <row r="77" spans="1:5" x14ac:dyDescent="0.25">
      <c r="A77" s="5"/>
      <c r="B77" s="5"/>
      <c r="C77" s="5"/>
      <c r="D77" s="16"/>
      <c r="E77" s="5"/>
    </row>
    <row r="78" spans="1:5" x14ac:dyDescent="0.25">
      <c r="A78" s="5"/>
      <c r="B78" s="5"/>
      <c r="C78" s="12"/>
      <c r="D78" s="12"/>
      <c r="E78" s="12"/>
    </row>
    <row r="79" spans="1:5" x14ac:dyDescent="0.25">
      <c r="A79" s="5"/>
      <c r="B79" s="5"/>
      <c r="C79" s="5"/>
      <c r="D79" s="5"/>
      <c r="E79" s="5"/>
    </row>
    <row r="80" spans="1:5" x14ac:dyDescent="0.25">
      <c r="A80" s="5"/>
      <c r="B80" s="5"/>
      <c r="C80" s="5"/>
      <c r="D80" s="5"/>
      <c r="E80" s="5"/>
    </row>
    <row r="81" spans="1:5" x14ac:dyDescent="0.25">
      <c r="A81" s="5"/>
      <c r="B81" s="5"/>
      <c r="C81" s="5"/>
      <c r="D81" s="5"/>
      <c r="E81" s="5"/>
    </row>
    <row r="82" spans="1:5" x14ac:dyDescent="0.25">
      <c r="A82" s="5"/>
      <c r="B82" s="5"/>
      <c r="C82" s="5"/>
      <c r="D82" s="5"/>
      <c r="E82" s="5"/>
    </row>
    <row r="83" spans="1:5" x14ac:dyDescent="0.25">
      <c r="A83" s="5"/>
    </row>
  </sheetData>
  <mergeCells count="6">
    <mergeCell ref="A65:B65"/>
    <mergeCell ref="A51:B51"/>
    <mergeCell ref="A49:C49"/>
    <mergeCell ref="A63:C63"/>
    <mergeCell ref="C78:E78"/>
    <mergeCell ref="A75:C75"/>
  </mergeCells>
  <pageMargins left="0.7" right="0.7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Fellenz</dc:creator>
  <cp:lastModifiedBy>Andy Fellenz</cp:lastModifiedBy>
  <cp:lastPrinted>2017-01-29T01:58:05Z</cp:lastPrinted>
  <dcterms:created xsi:type="dcterms:W3CDTF">2017-01-15T20:19:19Z</dcterms:created>
  <dcterms:modified xsi:type="dcterms:W3CDTF">2017-01-29T04:33:00Z</dcterms:modified>
</cp:coreProperties>
</file>