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imanm\Documents\Database\FARMDATA 2014\Admin\"/>
    </mc:Choice>
  </mc:AlternateContent>
  <bookViews>
    <workbookView xWindow="0" yWindow="0" windowWidth="25200" windowHeight="11985"/>
  </bookViews>
  <sheets>
    <sheet name="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5" i="1"/>
  <c r="G5" i="1"/>
  <c r="H5" i="1"/>
  <c r="J5" i="1"/>
  <c r="C6" i="1"/>
  <c r="E6" i="1" s="1"/>
  <c r="F6" i="1"/>
  <c r="E7" i="1"/>
  <c r="G7" i="1"/>
  <c r="H7" i="1"/>
  <c r="J7" i="1"/>
  <c r="E8" i="1"/>
  <c r="G8" i="1"/>
  <c r="H8" i="1"/>
  <c r="J8" i="1"/>
  <c r="E9" i="1"/>
  <c r="F9" i="1"/>
  <c r="G9" i="1"/>
  <c r="H9" i="1" s="1"/>
  <c r="J9" i="1"/>
  <c r="E10" i="1"/>
  <c r="G10" i="1"/>
  <c r="H10" i="1" s="1"/>
  <c r="J10" i="1"/>
  <c r="E11" i="1"/>
  <c r="G11" i="1"/>
  <c r="H11" i="1" s="1"/>
  <c r="J11" i="1"/>
  <c r="E12" i="1"/>
  <c r="G12" i="1"/>
  <c r="H12" i="1" s="1"/>
  <c r="J12" i="1"/>
  <c r="E13" i="1"/>
  <c r="F13" i="1"/>
  <c r="G13" i="1" s="1"/>
  <c r="E14" i="1"/>
  <c r="F14" i="1"/>
  <c r="G14" i="1"/>
  <c r="H14" i="1" s="1"/>
  <c r="J14" i="1"/>
  <c r="G15" i="1"/>
  <c r="H15" i="1"/>
  <c r="J15" i="1"/>
  <c r="E16" i="1"/>
  <c r="G16" i="1"/>
  <c r="H16" i="1"/>
  <c r="J16" i="1"/>
  <c r="E17" i="1"/>
  <c r="G17" i="1"/>
  <c r="H17" i="1"/>
  <c r="J17" i="1"/>
  <c r="E18" i="1"/>
  <c r="F18" i="1"/>
  <c r="G18" i="1"/>
  <c r="H18" i="1" s="1"/>
  <c r="J18" i="1"/>
  <c r="E19" i="1"/>
  <c r="G19" i="1"/>
  <c r="H19" i="1" s="1"/>
  <c r="J19" i="1"/>
  <c r="E20" i="1"/>
  <c r="F20" i="1"/>
  <c r="G20" i="1" s="1"/>
  <c r="E29" i="1"/>
  <c r="F29" i="1"/>
  <c r="G29" i="1"/>
  <c r="H29" i="1" s="1"/>
  <c r="J29" i="1"/>
  <c r="E30" i="1"/>
  <c r="F30" i="1"/>
  <c r="G30" i="1" s="1"/>
  <c r="E31" i="1"/>
  <c r="F31" i="1"/>
  <c r="G31" i="1"/>
  <c r="H31" i="1" s="1"/>
  <c r="J31" i="1"/>
  <c r="E32" i="1"/>
  <c r="F32" i="1"/>
  <c r="G32" i="1" s="1"/>
  <c r="C33" i="1"/>
  <c r="D33" i="1"/>
  <c r="E33" i="1"/>
  <c r="I33" i="1"/>
  <c r="E34" i="1"/>
  <c r="G34" i="1"/>
  <c r="H34" i="1" s="1"/>
  <c r="J34" i="1"/>
  <c r="D37" i="1"/>
  <c r="F37" i="1"/>
  <c r="D38" i="1"/>
  <c r="E38" i="1" s="1"/>
  <c r="F38" i="1"/>
  <c r="D39" i="1"/>
  <c r="F39" i="1"/>
  <c r="D40" i="1"/>
  <c r="E40" i="1" s="1"/>
  <c r="F40" i="1"/>
  <c r="F41" i="1"/>
  <c r="D42" i="1"/>
  <c r="F42" i="1"/>
  <c r="D43" i="1"/>
  <c r="E43" i="1" s="1"/>
  <c r="E45" i="1"/>
  <c r="E37" i="1" s="1"/>
  <c r="I37" i="1" l="1"/>
  <c r="G37" i="1"/>
  <c r="G40" i="1"/>
  <c r="I40" i="1"/>
  <c r="G38" i="1"/>
  <c r="I38" i="1"/>
  <c r="J32" i="1"/>
  <c r="H32" i="1"/>
  <c r="J30" i="1"/>
  <c r="H30" i="1"/>
  <c r="J20" i="1"/>
  <c r="H20" i="1"/>
  <c r="J13" i="1"/>
  <c r="H13" i="1"/>
  <c r="I43" i="1"/>
  <c r="G43" i="1"/>
  <c r="E42" i="1"/>
  <c r="E39" i="1"/>
  <c r="G33" i="1"/>
  <c r="G6" i="1"/>
  <c r="J6" i="1" l="1"/>
  <c r="H6" i="1"/>
  <c r="I39" i="1"/>
  <c r="G39" i="1"/>
  <c r="H33" i="1"/>
  <c r="J33" i="1"/>
  <c r="I42" i="1"/>
  <c r="G42" i="1"/>
  <c r="E41" i="1"/>
  <c r="G41" i="1" l="1"/>
  <c r="I41" i="1"/>
</calcChain>
</file>

<file path=xl/sharedStrings.xml><?xml version="1.0" encoding="utf-8"?>
<sst xmlns="http://schemas.openxmlformats.org/spreadsheetml/2006/main" count="90" uniqueCount="56">
  <si>
    <t>Head</t>
  </si>
  <si>
    <t>Mature lettuce</t>
  </si>
  <si>
    <t>Pound</t>
  </si>
  <si>
    <t>Spinach</t>
  </si>
  <si>
    <t>Salad mix average</t>
  </si>
  <si>
    <t>Endive</t>
  </si>
  <si>
    <t>Radicchio</t>
  </si>
  <si>
    <t>Asian greens</t>
  </si>
  <si>
    <t>Baby lettuce</t>
  </si>
  <si>
    <t>$/ acre</t>
  </si>
  <si>
    <t>$/ unit value 2</t>
  </si>
  <si>
    <t>$/unit value 1</t>
  </si>
  <si>
    <t>Yield per acre - 6.7 feet per bed&amp;path</t>
  </si>
  <si>
    <t>Yield/ Bed foot (3 rows)</t>
  </si>
  <si>
    <t>Yield/ Row foot</t>
  </si>
  <si>
    <t>Unit</t>
  </si>
  <si>
    <t>CROP</t>
  </si>
  <si>
    <t>HEAD</t>
  </si>
  <si>
    <t xml:space="preserve">LETTUCE, MATURE  </t>
  </si>
  <si>
    <t>POUND</t>
  </si>
  <si>
    <t>Total SALAD</t>
  </si>
  <si>
    <t>GREENS</t>
  </si>
  <si>
    <t>ENDIVE</t>
  </si>
  <si>
    <t>LETTUCE MES MIX</t>
  </si>
  <si>
    <t>SALAD CROPS</t>
  </si>
  <si>
    <t>$/HarvHr</t>
  </si>
  <si>
    <t>HarvHrs</t>
  </si>
  <si>
    <t>$/BFT</t>
  </si>
  <si>
    <t>TOTAL$</t>
  </si>
  <si>
    <t>$/UNIT</t>
  </si>
  <si>
    <t>YIELD/BFT</t>
  </si>
  <si>
    <t>BEDFT</t>
  </si>
  <si>
    <t>YIELD</t>
  </si>
  <si>
    <t>UNIT</t>
  </si>
  <si>
    <t>TOMATO SLICING</t>
  </si>
  <si>
    <t>PINT</t>
  </si>
  <si>
    <t>TOMATO CHERRY</t>
  </si>
  <si>
    <t>SWEET POTATO</t>
  </si>
  <si>
    <t>SPINACH</t>
  </si>
  <si>
    <t>SALAD</t>
  </si>
  <si>
    <t>POTATO</t>
  </si>
  <si>
    <t>EACH</t>
  </si>
  <si>
    <t>PEPPERS BELL</t>
  </si>
  <si>
    <t>PEA SNAP</t>
  </si>
  <si>
    <t>LETTUCE</t>
  </si>
  <si>
    <t>BUNCH</t>
  </si>
  <si>
    <t>KALE</t>
  </si>
  <si>
    <t>CUCUMBER</t>
  </si>
  <si>
    <t>CARROT</t>
  </si>
  <si>
    <t>BROCCOLI</t>
  </si>
  <si>
    <t>RADDICHIO</t>
  </si>
  <si>
    <t>CAULIFLOWER</t>
  </si>
  <si>
    <t>CANTELOUPE</t>
  </si>
  <si>
    <t>ZUCCHINI</t>
  </si>
  <si>
    <t>DICKINSON COLLEGE FARM</t>
  </si>
  <si>
    <t>2014 harvest data analysis, by Matt Steiman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</si>
</sst>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2" fontId="0" fillId="0" borderId="0" xfId="0" applyNumberFormat="1"/>
    <xf numFmtId="6" fontId="0" fillId="0" borderId="1" xfId="0" applyNumberFormat="1" applyBorder="1"/>
    <xf numFmtId="44" fontId="0" fillId="0" borderId="1" xfId="1" applyFont="1" applyBorder="1"/>
    <xf numFmtId="164" fontId="0" fillId="0" borderId="1" xfId="1" applyNumberFormat="1" applyFont="1" applyBorder="1"/>
    <xf numFmtId="1" fontId="0" fillId="0" borderId="1" xfId="0" applyNumberFormat="1" applyBorder="1"/>
    <xf numFmtId="0" fontId="0" fillId="0" borderId="1" xfId="0" applyBorder="1"/>
    <xf numFmtId="6" fontId="0" fillId="0" borderId="1" xfId="1" applyNumberFormat="1" applyFont="1" applyBorder="1"/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4" fontId="0" fillId="2" borderId="0" xfId="1" applyFont="1" applyFill="1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/>
    <xf numFmtId="0" fontId="0" fillId="2" borderId="2" xfId="0" applyFill="1" applyBorder="1"/>
    <xf numFmtId="44" fontId="2" fillId="3" borderId="3" xfId="1" applyFont="1" applyFill="1" applyBorder="1"/>
    <xf numFmtId="0" fontId="2" fillId="3" borderId="4" xfId="0" applyFont="1" applyFill="1" applyBorder="1"/>
    <xf numFmtId="44" fontId="2" fillId="3" borderId="4" xfId="1" applyFont="1" applyFill="1" applyBorder="1"/>
    <xf numFmtId="2" fontId="2" fillId="3" borderId="4" xfId="0" applyNumberFormat="1" applyFont="1" applyFill="1" applyBorder="1"/>
    <xf numFmtId="0" fontId="2" fillId="3" borderId="5" xfId="0" applyFont="1" applyFill="1" applyBorder="1"/>
    <xf numFmtId="44" fontId="0" fillId="0" borderId="6" xfId="1" applyFont="1" applyBorder="1"/>
    <xf numFmtId="0" fontId="0" fillId="0" borderId="0" xfId="0" applyBorder="1"/>
    <xf numFmtId="44" fontId="0" fillId="0" borderId="0" xfId="1" applyFont="1" applyBorder="1"/>
    <xf numFmtId="2" fontId="0" fillId="0" borderId="0" xfId="0" applyNumberFormat="1" applyBorder="1"/>
    <xf numFmtId="0" fontId="0" fillId="0" borderId="2" xfId="0" applyBorder="1"/>
    <xf numFmtId="44" fontId="0" fillId="0" borderId="7" xfId="1" applyFont="1" applyBorder="1"/>
    <xf numFmtId="0" fontId="0" fillId="0" borderId="8" xfId="0" applyBorder="1"/>
    <xf numFmtId="44" fontId="0" fillId="0" borderId="8" xfId="1" applyFont="1" applyBorder="1"/>
    <xf numFmtId="2" fontId="0" fillId="0" borderId="8" xfId="0" applyNumberFormat="1" applyBorder="1"/>
    <xf numFmtId="0" fontId="2" fillId="0" borderId="9" xfId="0" applyFont="1" applyBorder="1"/>
    <xf numFmtId="0" fontId="0" fillId="0" borderId="10" xfId="0" applyBorder="1"/>
    <xf numFmtId="44" fontId="2" fillId="0" borderId="11" xfId="1" applyFont="1" applyBorder="1"/>
    <xf numFmtId="0" fontId="2" fillId="0" borderId="11" xfId="0" applyFont="1" applyBorder="1"/>
    <xf numFmtId="2" fontId="2" fillId="0" borderId="11" xfId="0" applyNumberFormat="1" applyFont="1" applyBorder="1"/>
    <xf numFmtId="0" fontId="2" fillId="0" borderId="12" xfId="0" applyFont="1" applyBorder="1"/>
    <xf numFmtId="39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H15" sqref="H15"/>
    </sheetView>
  </sheetViews>
  <sheetFormatPr defaultRowHeight="15" x14ac:dyDescent="0.25"/>
  <cols>
    <col min="1" max="1" width="18.28515625" customWidth="1"/>
    <col min="2" max="2" width="8.85546875" customWidth="1"/>
    <col min="5" max="5" width="12.42578125" style="2" customWidth="1"/>
    <col min="6" max="6" width="9.28515625" style="1" bestFit="1" customWidth="1"/>
    <col min="7" max="7" width="12.28515625" style="1" customWidth="1"/>
    <col min="8" max="8" width="9.28515625" style="1" bestFit="1" customWidth="1"/>
    <col min="9" max="9" width="10.85546875" bestFit="1" customWidth="1"/>
    <col min="10" max="10" width="9.140625" style="1"/>
  </cols>
  <sheetData>
    <row r="1" spans="1:10" x14ac:dyDescent="0.25">
      <c r="A1" t="s">
        <v>54</v>
      </c>
      <c r="C1" t="s">
        <v>55</v>
      </c>
    </row>
    <row r="3" spans="1:10" ht="15.75" thickBot="1" x14ac:dyDescent="0.3"/>
    <row r="4" spans="1:10" s="36" customFormat="1" ht="15.75" thickBot="1" x14ac:dyDescent="0.3">
      <c r="A4" s="38" t="s">
        <v>16</v>
      </c>
      <c r="B4" s="36" t="s">
        <v>33</v>
      </c>
      <c r="C4" s="36" t="s">
        <v>32</v>
      </c>
      <c r="D4" s="36" t="s">
        <v>31</v>
      </c>
      <c r="E4" s="37" t="s">
        <v>30</v>
      </c>
      <c r="F4" s="35" t="s">
        <v>29</v>
      </c>
      <c r="G4" s="35" t="s">
        <v>28</v>
      </c>
      <c r="H4" s="35" t="s">
        <v>27</v>
      </c>
      <c r="I4" s="36" t="s">
        <v>26</v>
      </c>
      <c r="J4" s="35" t="s">
        <v>25</v>
      </c>
    </row>
    <row r="5" spans="1:10" x14ac:dyDescent="0.25">
      <c r="A5" t="s">
        <v>49</v>
      </c>
      <c r="B5" t="s">
        <v>19</v>
      </c>
      <c r="C5">
        <v>1900</v>
      </c>
      <c r="D5">
        <v>4025</v>
      </c>
      <c r="E5" s="2">
        <f>C5/D5</f>
        <v>0.47204968944099379</v>
      </c>
      <c r="F5" s="1">
        <v>1</v>
      </c>
      <c r="G5" s="1">
        <f>C5*F5</f>
        <v>1900</v>
      </c>
      <c r="H5" s="1">
        <f>G5/D5</f>
        <v>0.47204968944099379</v>
      </c>
      <c r="I5">
        <v>45.25</v>
      </c>
      <c r="J5" s="1">
        <f>G5/I5</f>
        <v>41.988950276243095</v>
      </c>
    </row>
    <row r="6" spans="1:10" x14ac:dyDescent="0.25">
      <c r="A6" t="s">
        <v>48</v>
      </c>
      <c r="B6" t="s">
        <v>19</v>
      </c>
      <c r="C6">
        <f>4142*1.7</f>
        <v>7041.4</v>
      </c>
      <c r="D6">
        <v>4329</v>
      </c>
      <c r="E6" s="2">
        <f>C6/D6</f>
        <v>1.6265650265650264</v>
      </c>
      <c r="F6" s="1">
        <f>16/50</f>
        <v>0.32</v>
      </c>
      <c r="G6" s="1">
        <f>C6*F6</f>
        <v>2253.248</v>
      </c>
      <c r="H6" s="1">
        <f>G6/D6</f>
        <v>0.52050080850080849</v>
      </c>
      <c r="I6">
        <v>82.7</v>
      </c>
      <c r="J6" s="1">
        <f>G6/I6</f>
        <v>27.246045949214025</v>
      </c>
    </row>
    <row r="7" spans="1:10" x14ac:dyDescent="0.25">
      <c r="A7" t="s">
        <v>51</v>
      </c>
      <c r="B7" t="s">
        <v>41</v>
      </c>
      <c r="C7">
        <v>674</v>
      </c>
      <c r="D7">
        <v>123</v>
      </c>
      <c r="E7" s="2">
        <f>C7/D7</f>
        <v>5.4796747967479673</v>
      </c>
      <c r="F7" s="1">
        <v>2</v>
      </c>
      <c r="G7" s="1">
        <f>C7*F7</f>
        <v>1348</v>
      </c>
      <c r="H7" s="1">
        <f>G7/D7</f>
        <v>10.959349593495935</v>
      </c>
      <c r="I7">
        <v>9.1999999999999993</v>
      </c>
      <c r="J7" s="1">
        <f>G7/I7</f>
        <v>146.52173913043478</v>
      </c>
    </row>
    <row r="8" spans="1:10" x14ac:dyDescent="0.25">
      <c r="A8" t="s">
        <v>47</v>
      </c>
      <c r="B8" t="s">
        <v>19</v>
      </c>
      <c r="C8">
        <v>4017</v>
      </c>
      <c r="D8">
        <v>1010</v>
      </c>
      <c r="E8" s="2">
        <f>C8/D8</f>
        <v>3.9772277227722772</v>
      </c>
      <c r="F8" s="1">
        <v>1</v>
      </c>
      <c r="G8" s="1">
        <f>C8*F8</f>
        <v>4017</v>
      </c>
      <c r="H8" s="1">
        <f>G8/D8</f>
        <v>3.9772277227722772</v>
      </c>
      <c r="I8">
        <v>70.13</v>
      </c>
      <c r="J8" s="1">
        <f>G8/I8</f>
        <v>57.279338371595614</v>
      </c>
    </row>
    <row r="9" spans="1:10" x14ac:dyDescent="0.25">
      <c r="A9" t="s">
        <v>46</v>
      </c>
      <c r="B9" t="s">
        <v>45</v>
      </c>
      <c r="C9">
        <v>1713</v>
      </c>
      <c r="D9">
        <v>629</v>
      </c>
      <c r="E9" s="2">
        <f>C9/D9</f>
        <v>2.7233704292527823</v>
      </c>
      <c r="F9" s="1">
        <f>13.5/18</f>
        <v>0.75</v>
      </c>
      <c r="G9" s="1">
        <f>C9*F9</f>
        <v>1284.75</v>
      </c>
      <c r="H9" s="1">
        <f>G9/D9</f>
        <v>2.0425278219395868</v>
      </c>
      <c r="I9">
        <v>39.799999999999997</v>
      </c>
      <c r="J9" s="1">
        <f>G9/I9</f>
        <v>32.280150753768844</v>
      </c>
    </row>
    <row r="10" spans="1:10" x14ac:dyDescent="0.25">
      <c r="A10" t="s">
        <v>44</v>
      </c>
      <c r="B10" t="s">
        <v>17</v>
      </c>
      <c r="C10">
        <v>3210</v>
      </c>
      <c r="D10">
        <v>1563</v>
      </c>
      <c r="E10" s="2">
        <f>C10/D10</f>
        <v>2.0537428023032631</v>
      </c>
      <c r="F10" s="1">
        <v>1</v>
      </c>
      <c r="G10" s="1">
        <f>C10*F10</f>
        <v>3210</v>
      </c>
      <c r="H10" s="1">
        <f>G10/D10</f>
        <v>2.0537428023032631</v>
      </c>
      <c r="I10">
        <v>34.6</v>
      </c>
      <c r="J10" s="1">
        <f>G10/I10</f>
        <v>92.774566473988429</v>
      </c>
    </row>
    <row r="11" spans="1:10" x14ac:dyDescent="0.25">
      <c r="A11" t="s">
        <v>52</v>
      </c>
      <c r="B11" t="s">
        <v>41</v>
      </c>
      <c r="C11">
        <v>1147</v>
      </c>
      <c r="D11">
        <v>624</v>
      </c>
      <c r="E11" s="2">
        <f>C11/D11</f>
        <v>1.8381410256410255</v>
      </c>
      <c r="F11" s="1">
        <v>2</v>
      </c>
      <c r="G11" s="1">
        <f>C11*F11</f>
        <v>2294</v>
      </c>
      <c r="H11" s="1">
        <f>G11/D11</f>
        <v>3.6762820512820511</v>
      </c>
      <c r="I11">
        <v>24.78</v>
      </c>
      <c r="J11" s="1">
        <f>G11/I11</f>
        <v>92.574656981436632</v>
      </c>
    </row>
    <row r="12" spans="1:10" x14ac:dyDescent="0.25">
      <c r="A12" t="s">
        <v>43</v>
      </c>
      <c r="B12" t="s">
        <v>19</v>
      </c>
      <c r="C12">
        <v>1099</v>
      </c>
      <c r="D12">
        <v>2225</v>
      </c>
      <c r="E12" s="2">
        <f>C12/D12</f>
        <v>0.49393258426966291</v>
      </c>
      <c r="F12" s="1">
        <v>2</v>
      </c>
      <c r="G12" s="1">
        <f>C12*F12</f>
        <v>2198</v>
      </c>
      <c r="H12" s="1">
        <f>G12/D12</f>
        <v>0.98786516853932582</v>
      </c>
      <c r="I12">
        <v>71.2</v>
      </c>
      <c r="J12" s="1">
        <f>G12/I12</f>
        <v>30.870786516853933</v>
      </c>
    </row>
    <row r="13" spans="1:10" x14ac:dyDescent="0.25">
      <c r="A13" t="s">
        <v>42</v>
      </c>
      <c r="B13" t="s">
        <v>41</v>
      </c>
      <c r="C13">
        <v>5613</v>
      </c>
      <c r="D13">
        <v>1096</v>
      </c>
      <c r="E13" s="2">
        <f>C13/D13</f>
        <v>5.1213503649635035</v>
      </c>
      <c r="F13" s="1">
        <f>12/22</f>
        <v>0.54545454545454541</v>
      </c>
      <c r="G13" s="1">
        <f>C13*F13</f>
        <v>3061.6363636363635</v>
      </c>
      <c r="H13" s="1">
        <f>G13/D13</f>
        <v>2.7934638354346384</v>
      </c>
      <c r="I13">
        <v>23.45</v>
      </c>
      <c r="J13" s="1">
        <f>G13/I13</f>
        <v>130.56018608257415</v>
      </c>
    </row>
    <row r="14" spans="1:10" x14ac:dyDescent="0.25">
      <c r="A14" t="s">
        <v>40</v>
      </c>
      <c r="B14" t="s">
        <v>19</v>
      </c>
      <c r="C14">
        <v>9108</v>
      </c>
      <c r="D14">
        <v>6440</v>
      </c>
      <c r="E14" s="2">
        <f>C14/D14</f>
        <v>1.4142857142857144</v>
      </c>
      <c r="F14" s="1">
        <f>20/50</f>
        <v>0.4</v>
      </c>
      <c r="G14" s="1">
        <f>C14*F14</f>
        <v>3643.2000000000003</v>
      </c>
      <c r="H14" s="1">
        <f>G14/D14</f>
        <v>0.56571428571428573</v>
      </c>
      <c r="I14">
        <v>83.25</v>
      </c>
      <c r="J14" s="1">
        <f>G14/I14</f>
        <v>43.762162162162163</v>
      </c>
    </row>
    <row r="15" spans="1:10" x14ac:dyDescent="0.25">
      <c r="A15" t="s">
        <v>39</v>
      </c>
      <c r="B15" t="s">
        <v>19</v>
      </c>
      <c r="C15">
        <v>3189</v>
      </c>
      <c r="D15">
        <v>3943</v>
      </c>
      <c r="E15" s="2">
        <v>0.81</v>
      </c>
      <c r="F15" s="1">
        <v>5</v>
      </c>
      <c r="G15" s="1">
        <f>C15*F15</f>
        <v>15945</v>
      </c>
      <c r="H15" s="1">
        <f>G15/D15</f>
        <v>4.0438752219122494</v>
      </c>
      <c r="I15" s="39">
        <v>206.9</v>
      </c>
      <c r="J15" s="1">
        <f>G15/I15</f>
        <v>77.066215563073953</v>
      </c>
    </row>
    <row r="16" spans="1:10" x14ac:dyDescent="0.25">
      <c r="A16" t="s">
        <v>38</v>
      </c>
      <c r="B16" t="s">
        <v>19</v>
      </c>
      <c r="C16">
        <v>1444</v>
      </c>
      <c r="D16">
        <v>2083</v>
      </c>
      <c r="E16" s="2">
        <f>C16/D16</f>
        <v>0.69323091694671146</v>
      </c>
      <c r="F16" s="1">
        <v>5</v>
      </c>
      <c r="G16" s="1">
        <f>C16*F16</f>
        <v>7220</v>
      </c>
      <c r="H16" s="1">
        <f>G16/D16</f>
        <v>3.4661545847335575</v>
      </c>
      <c r="I16">
        <v>104.5</v>
      </c>
      <c r="J16" s="1">
        <f>G16/I16</f>
        <v>69.090909090909093</v>
      </c>
    </row>
    <row r="17" spans="1:11" x14ac:dyDescent="0.25">
      <c r="A17" t="s">
        <v>37</v>
      </c>
      <c r="B17" t="s">
        <v>19</v>
      </c>
      <c r="C17">
        <v>6110.5</v>
      </c>
      <c r="D17">
        <v>2269</v>
      </c>
      <c r="E17" s="2">
        <f>C17/D17</f>
        <v>2.6930365799911855</v>
      </c>
      <c r="F17" s="1">
        <v>0.56000000000000005</v>
      </c>
      <c r="G17" s="1">
        <f>C17*F17</f>
        <v>3421.88</v>
      </c>
      <c r="H17" s="1">
        <f>G17/D17</f>
        <v>1.5081004847950639</v>
      </c>
      <c r="I17">
        <v>42.75</v>
      </c>
      <c r="J17" s="1">
        <f>G17/I17</f>
        <v>80.043976608187137</v>
      </c>
    </row>
    <row r="18" spans="1:11" x14ac:dyDescent="0.25">
      <c r="A18" t="s">
        <v>36</v>
      </c>
      <c r="B18" t="s">
        <v>35</v>
      </c>
      <c r="C18">
        <v>1629</v>
      </c>
      <c r="D18">
        <v>851</v>
      </c>
      <c r="E18" s="2">
        <f>C18/D18</f>
        <v>1.9142185663924793</v>
      </c>
      <c r="F18" s="1">
        <f>20/12</f>
        <v>1.6666666666666667</v>
      </c>
      <c r="G18" s="1">
        <f>C18*F18</f>
        <v>2715</v>
      </c>
      <c r="H18" s="1">
        <f>G18/D18</f>
        <v>3.190364277320799</v>
      </c>
      <c r="I18">
        <v>66.599999999999994</v>
      </c>
      <c r="J18" s="1">
        <f>G18/I18</f>
        <v>40.765765765765771</v>
      </c>
    </row>
    <row r="19" spans="1:11" x14ac:dyDescent="0.25">
      <c r="A19" t="s">
        <v>34</v>
      </c>
      <c r="B19" t="s">
        <v>19</v>
      </c>
      <c r="C19">
        <v>20372</v>
      </c>
      <c r="D19">
        <v>4424</v>
      </c>
      <c r="E19" s="2">
        <f>C19/D19</f>
        <v>4.6048824593128392</v>
      </c>
      <c r="F19" s="1">
        <v>1</v>
      </c>
      <c r="G19" s="1">
        <f>C19*F19</f>
        <v>20372</v>
      </c>
      <c r="H19" s="1">
        <f>G19/D19</f>
        <v>4.6048824593128392</v>
      </c>
      <c r="I19">
        <v>173</v>
      </c>
      <c r="J19" s="1">
        <f>G19/I19</f>
        <v>117.75722543352602</v>
      </c>
    </row>
    <row r="20" spans="1:11" x14ac:dyDescent="0.25">
      <c r="A20" t="s">
        <v>53</v>
      </c>
      <c r="B20" t="s">
        <v>19</v>
      </c>
      <c r="C20">
        <v>4942.25</v>
      </c>
      <c r="D20">
        <v>1010</v>
      </c>
      <c r="E20" s="2">
        <f>C20/D20</f>
        <v>4.8933168316831681</v>
      </c>
      <c r="F20" s="1">
        <f>14/20</f>
        <v>0.7</v>
      </c>
      <c r="G20" s="1">
        <f>C20*F20</f>
        <v>3459.5749999999998</v>
      </c>
      <c r="H20" s="1">
        <f>G20/D20</f>
        <v>3.4253217821782176</v>
      </c>
      <c r="I20">
        <v>92</v>
      </c>
      <c r="J20" s="1">
        <f>G20/I20</f>
        <v>37.604076086956518</v>
      </c>
    </row>
    <row r="22" spans="1:11" x14ac:dyDescent="0.25">
      <c r="G22" s="1">
        <f>SUM(G5:G21)</f>
        <v>78343.289363636359</v>
      </c>
    </row>
    <row r="26" spans="1:11" ht="15.75" thickBot="1" x14ac:dyDescent="0.3"/>
    <row r="27" spans="1:11" ht="15.75" thickBot="1" x14ac:dyDescent="0.3">
      <c r="A27" s="38" t="s">
        <v>16</v>
      </c>
      <c r="B27" s="36" t="s">
        <v>33</v>
      </c>
      <c r="C27" s="36" t="s">
        <v>32</v>
      </c>
      <c r="D27" s="36" t="s">
        <v>31</v>
      </c>
      <c r="E27" s="37" t="s">
        <v>30</v>
      </c>
      <c r="F27" s="35" t="s">
        <v>29</v>
      </c>
      <c r="G27" s="35" t="s">
        <v>28</v>
      </c>
      <c r="H27" s="35" t="s">
        <v>27</v>
      </c>
      <c r="I27" s="36" t="s">
        <v>26</v>
      </c>
      <c r="J27" s="35" t="s">
        <v>25</v>
      </c>
      <c r="K27" s="34"/>
    </row>
    <row r="28" spans="1:11" x14ac:dyDescent="0.25">
      <c r="A28" s="33" t="s">
        <v>24</v>
      </c>
      <c r="B28" s="30"/>
      <c r="C28" s="30"/>
      <c r="D28" s="30"/>
      <c r="E28" s="32"/>
      <c r="F28" s="31"/>
      <c r="G28" s="31"/>
      <c r="H28" s="31"/>
      <c r="I28" s="30"/>
      <c r="J28" s="29"/>
    </row>
    <row r="29" spans="1:11" x14ac:dyDescent="0.25">
      <c r="A29" s="28" t="s">
        <v>23</v>
      </c>
      <c r="B29" s="25" t="s">
        <v>19</v>
      </c>
      <c r="C29" s="25">
        <v>2199</v>
      </c>
      <c r="D29" s="25">
        <v>2353</v>
      </c>
      <c r="E29" s="27">
        <f>C29/D29</f>
        <v>0.93455163620909476</v>
      </c>
      <c r="F29" s="26">
        <f>8.5/3</f>
        <v>2.8333333333333335</v>
      </c>
      <c r="G29" s="26">
        <f>C29*F29</f>
        <v>6230.5</v>
      </c>
      <c r="H29" s="26">
        <f>G29/D29</f>
        <v>2.6478963025924354</v>
      </c>
      <c r="I29" s="25">
        <v>171</v>
      </c>
      <c r="J29" s="24">
        <f>G29/I29</f>
        <v>36.435672514619881</v>
      </c>
    </row>
    <row r="30" spans="1:11" x14ac:dyDescent="0.25">
      <c r="A30" s="28" t="s">
        <v>22</v>
      </c>
      <c r="B30" s="25" t="s">
        <v>19</v>
      </c>
      <c r="C30" s="25">
        <v>326</v>
      </c>
      <c r="D30" s="25">
        <v>654</v>
      </c>
      <c r="E30" s="27">
        <f>C30/D30</f>
        <v>0.49847094801223241</v>
      </c>
      <c r="F30" s="26">
        <f>8.5/3</f>
        <v>2.8333333333333335</v>
      </c>
      <c r="G30" s="26">
        <f>C30*F30</f>
        <v>923.66666666666674</v>
      </c>
      <c r="H30" s="26">
        <f>G30/D30</f>
        <v>1.4123343527013252</v>
      </c>
      <c r="I30" s="25">
        <v>14</v>
      </c>
      <c r="J30" s="24">
        <f>G30/I30</f>
        <v>65.976190476190482</v>
      </c>
    </row>
    <row r="31" spans="1:11" x14ac:dyDescent="0.25">
      <c r="A31" s="28" t="s">
        <v>50</v>
      </c>
      <c r="B31" s="25" t="s">
        <v>19</v>
      </c>
      <c r="C31" s="25">
        <v>313.5</v>
      </c>
      <c r="D31" s="25">
        <v>288</v>
      </c>
      <c r="E31" s="27">
        <f>C31/D31</f>
        <v>1.0885416666666667</v>
      </c>
      <c r="F31" s="26">
        <f>8.5/3</f>
        <v>2.8333333333333335</v>
      </c>
      <c r="G31" s="26">
        <f>C31*F31</f>
        <v>888.25</v>
      </c>
      <c r="H31" s="26">
        <f>G31/D31</f>
        <v>3.0842013888888888</v>
      </c>
      <c r="I31" s="25">
        <v>5.7</v>
      </c>
      <c r="J31" s="24">
        <f>G31/I31</f>
        <v>155.83333333333331</v>
      </c>
    </row>
    <row r="32" spans="1:11" x14ac:dyDescent="0.25">
      <c r="A32" s="28" t="s">
        <v>21</v>
      </c>
      <c r="B32" s="25" t="s">
        <v>19</v>
      </c>
      <c r="C32" s="25">
        <v>350.5</v>
      </c>
      <c r="D32" s="25">
        <v>648</v>
      </c>
      <c r="E32" s="27">
        <f>C32/D32</f>
        <v>0.54089506172839508</v>
      </c>
      <c r="F32" s="26">
        <f>8.5/3</f>
        <v>2.8333333333333335</v>
      </c>
      <c r="G32" s="26">
        <f>C32*F32</f>
        <v>993.08333333333337</v>
      </c>
      <c r="H32" s="26">
        <f>G32/D32</f>
        <v>1.5325360082304527</v>
      </c>
      <c r="I32" s="25">
        <v>16.2</v>
      </c>
      <c r="J32" s="24">
        <f>G32/I32</f>
        <v>61.30144032921811</v>
      </c>
    </row>
    <row r="33" spans="1:10" ht="15.75" thickBot="1" x14ac:dyDescent="0.3">
      <c r="A33" s="23" t="s">
        <v>20</v>
      </c>
      <c r="B33" s="20" t="s">
        <v>19</v>
      </c>
      <c r="C33" s="20">
        <f>SUM(C29:C32)</f>
        <v>3189</v>
      </c>
      <c r="D33" s="20">
        <f>SUM(D29:D32)</f>
        <v>3943</v>
      </c>
      <c r="E33" s="22">
        <f>C33/D33</f>
        <v>0.80877504438244996</v>
      </c>
      <c r="F33" s="21">
        <v>2.83</v>
      </c>
      <c r="G33" s="21">
        <f>SUM(G29:G32)</f>
        <v>9035.5</v>
      </c>
      <c r="H33" s="21">
        <f>G33/D33</f>
        <v>2.2915292924169415</v>
      </c>
      <c r="I33" s="20">
        <f>SUM(I29:I32)</f>
        <v>206.89999999999998</v>
      </c>
      <c r="J33" s="19">
        <f>G33/I33</f>
        <v>43.67085548574191</v>
      </c>
    </row>
    <row r="34" spans="1:10" x14ac:dyDescent="0.25">
      <c r="A34" s="18" t="s">
        <v>18</v>
      </c>
      <c r="B34" s="17" t="s">
        <v>17</v>
      </c>
      <c r="C34" s="15">
        <v>3210</v>
      </c>
      <c r="D34" s="15">
        <v>1563</v>
      </c>
      <c r="E34" s="16">
        <f>C34/D34</f>
        <v>2.0537428023032631</v>
      </c>
      <c r="F34" s="14">
        <v>1</v>
      </c>
      <c r="G34" s="14">
        <f>C34*F34</f>
        <v>3210</v>
      </c>
      <c r="H34" s="14">
        <f>G34/D34</f>
        <v>2.0537428023032631</v>
      </c>
      <c r="I34" s="15">
        <v>34.6</v>
      </c>
      <c r="J34" s="14">
        <f>G34/I34</f>
        <v>92.774566473988429</v>
      </c>
    </row>
    <row r="36" spans="1:10" s="9" customFormat="1" ht="60" x14ac:dyDescent="0.25">
      <c r="A36" s="11" t="s">
        <v>16</v>
      </c>
      <c r="B36" s="11" t="s">
        <v>15</v>
      </c>
      <c r="C36" s="11" t="s">
        <v>14</v>
      </c>
      <c r="D36" s="11" t="s">
        <v>13</v>
      </c>
      <c r="E36" s="13" t="s">
        <v>12</v>
      </c>
      <c r="F36" s="12" t="s">
        <v>11</v>
      </c>
      <c r="G36" s="12" t="s">
        <v>9</v>
      </c>
      <c r="H36" s="12" t="s">
        <v>10</v>
      </c>
      <c r="I36" s="11" t="s">
        <v>9</v>
      </c>
      <c r="J36" s="10"/>
    </row>
    <row r="37" spans="1:10" x14ac:dyDescent="0.25">
      <c r="A37" s="7" t="s">
        <v>8</v>
      </c>
      <c r="B37" s="7" t="s">
        <v>2</v>
      </c>
      <c r="C37" s="7">
        <v>0.31</v>
      </c>
      <c r="D37" s="7">
        <f>C37*3</f>
        <v>0.92999999999999994</v>
      </c>
      <c r="E37" s="6">
        <f>D37/E45</f>
        <v>6046.3880597014922</v>
      </c>
      <c r="F37" s="4">
        <f>8.5/3</f>
        <v>2.8333333333333335</v>
      </c>
      <c r="G37" s="5">
        <f>E37*F37</f>
        <v>17131.432835820895</v>
      </c>
      <c r="H37" s="8">
        <v>5</v>
      </c>
      <c r="I37" s="3">
        <f>H37*E37</f>
        <v>30231.940298507463</v>
      </c>
    </row>
    <row r="38" spans="1:10" x14ac:dyDescent="0.25">
      <c r="A38" s="7" t="s">
        <v>7</v>
      </c>
      <c r="B38" s="7" t="s">
        <v>2</v>
      </c>
      <c r="C38" s="7">
        <v>0.2</v>
      </c>
      <c r="D38" s="7">
        <f>C38*3</f>
        <v>0.60000000000000009</v>
      </c>
      <c r="E38" s="6">
        <f>D38/E45</f>
        <v>3900.8955223880603</v>
      </c>
      <c r="F38" s="4">
        <f>8.5/3</f>
        <v>2.8333333333333335</v>
      </c>
      <c r="G38" s="5">
        <f>E38*F38</f>
        <v>11052.537313432838</v>
      </c>
      <c r="H38" s="8">
        <v>5</v>
      </c>
      <c r="I38" s="3">
        <f>H38*E38</f>
        <v>19504.477611940303</v>
      </c>
    </row>
    <row r="39" spans="1:10" x14ac:dyDescent="0.25">
      <c r="A39" s="7" t="s">
        <v>6</v>
      </c>
      <c r="B39" s="7" t="s">
        <v>2</v>
      </c>
      <c r="C39" s="7">
        <v>0.5</v>
      </c>
      <c r="D39" s="7">
        <f>C39*3</f>
        <v>1.5</v>
      </c>
      <c r="E39" s="6">
        <f>D39/E45</f>
        <v>9752.2388059701498</v>
      </c>
      <c r="F39" s="4">
        <f>8.5/3</f>
        <v>2.8333333333333335</v>
      </c>
      <c r="G39" s="5">
        <f>E39*F39</f>
        <v>27631.343283582093</v>
      </c>
      <c r="H39" s="8">
        <v>5</v>
      </c>
      <c r="I39" s="3">
        <f>H39*E39</f>
        <v>48761.194029850747</v>
      </c>
    </row>
    <row r="40" spans="1:10" x14ac:dyDescent="0.25">
      <c r="A40" s="7" t="s">
        <v>5</v>
      </c>
      <c r="B40" s="7" t="s">
        <v>2</v>
      </c>
      <c r="C40" s="7">
        <v>0.2</v>
      </c>
      <c r="D40" s="7">
        <f>C40*3</f>
        <v>0.60000000000000009</v>
      </c>
      <c r="E40" s="6">
        <f>D40/E45</f>
        <v>3900.8955223880603</v>
      </c>
      <c r="F40" s="4">
        <f>8.5/3</f>
        <v>2.8333333333333335</v>
      </c>
      <c r="G40" s="5">
        <f>E40*F40</f>
        <v>11052.537313432838</v>
      </c>
      <c r="H40" s="8">
        <v>5</v>
      </c>
      <c r="I40" s="3">
        <f>H40*E40</f>
        <v>19504.477611940303</v>
      </c>
    </row>
    <row r="41" spans="1:10" x14ac:dyDescent="0.25">
      <c r="A41" s="7" t="s">
        <v>4</v>
      </c>
      <c r="B41" s="7" t="s">
        <v>2</v>
      </c>
      <c r="C41" s="7"/>
      <c r="D41" s="7"/>
      <c r="E41" s="6">
        <f>(E37+E38+E39+E40)/4</f>
        <v>5900.1044776119415</v>
      </c>
      <c r="F41" s="4">
        <f>8.5/3</f>
        <v>2.8333333333333335</v>
      </c>
      <c r="G41" s="5">
        <f>E41*F41</f>
        <v>16716.962686567167</v>
      </c>
      <c r="H41" s="8">
        <v>5</v>
      </c>
      <c r="I41" s="3">
        <f>H41*E41</f>
        <v>29500.522388059708</v>
      </c>
    </row>
    <row r="42" spans="1:10" x14ac:dyDescent="0.25">
      <c r="A42" s="7" t="s">
        <v>3</v>
      </c>
      <c r="B42" s="7" t="s">
        <v>2</v>
      </c>
      <c r="C42" s="7">
        <v>0.24</v>
      </c>
      <c r="D42" s="7">
        <f>C42*3</f>
        <v>0.72</v>
      </c>
      <c r="E42" s="6">
        <f>D42/E45</f>
        <v>4681.0746268656712</v>
      </c>
      <c r="F42" s="4">
        <f>11.5/4</f>
        <v>2.875</v>
      </c>
      <c r="G42" s="5">
        <f>E42*F42</f>
        <v>13458.089552238805</v>
      </c>
      <c r="H42" s="8">
        <v>5</v>
      </c>
      <c r="I42" s="3">
        <f>H42*E42</f>
        <v>23405.373134328358</v>
      </c>
    </row>
    <row r="43" spans="1:10" x14ac:dyDescent="0.25">
      <c r="A43" s="7" t="s">
        <v>1</v>
      </c>
      <c r="B43" s="7" t="s">
        <v>0</v>
      </c>
      <c r="C43" s="7">
        <v>0.7</v>
      </c>
      <c r="D43" s="7">
        <f>C43*3</f>
        <v>2.0999999999999996</v>
      </c>
      <c r="E43" s="6">
        <f>D43/E45</f>
        <v>13653.134328358206</v>
      </c>
      <c r="F43" s="4">
        <v>1</v>
      </c>
      <c r="G43" s="5">
        <f>E43*F43</f>
        <v>13653.134328358206</v>
      </c>
      <c r="H43" s="4">
        <v>2</v>
      </c>
      <c r="I43" s="3">
        <f>H43*E43</f>
        <v>27306.268656716413</v>
      </c>
    </row>
    <row r="45" spans="1:10" x14ac:dyDescent="0.25">
      <c r="E45" s="2">
        <f>6.7/43560</f>
        <v>1.5381083562901744E-4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Dickinson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steimanm</dc:creator>
  <cp:lastModifiedBy>steimanm</cp:lastModifiedBy>
  <dcterms:created xsi:type="dcterms:W3CDTF">2015-06-15T22:45:13Z</dcterms:created>
  <dcterms:modified xsi:type="dcterms:W3CDTF">2015-06-15T23:46:40Z</dcterms:modified>
</cp:coreProperties>
</file>