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0" i="1"/>
  <c r="G80"/>
  <c r="C80"/>
  <c r="C77"/>
  <c r="I76"/>
  <c r="J76" s="1"/>
  <c r="I75"/>
  <c r="J75" s="1"/>
  <c r="I74"/>
  <c r="J74" s="1"/>
  <c r="I73"/>
  <c r="J73" s="1"/>
  <c r="G73"/>
  <c r="J72"/>
  <c r="I72"/>
  <c r="J71"/>
  <c r="I71"/>
  <c r="J70"/>
  <c r="I70"/>
  <c r="J69"/>
  <c r="I69"/>
  <c r="J68"/>
  <c r="I68"/>
  <c r="J67"/>
  <c r="I67"/>
  <c r="I66"/>
  <c r="G66"/>
  <c r="J66" s="1"/>
  <c r="I65"/>
  <c r="J65" s="1"/>
  <c r="G65"/>
  <c r="J63"/>
  <c r="I63"/>
  <c r="I61"/>
  <c r="G60"/>
  <c r="G58"/>
  <c r="G57"/>
  <c r="G56"/>
  <c r="G61" s="1"/>
  <c r="J55"/>
  <c r="I55"/>
  <c r="L50"/>
  <c r="C50"/>
  <c r="J49"/>
  <c r="I49"/>
  <c r="J48"/>
  <c r="I48"/>
  <c r="J47"/>
  <c r="I47"/>
  <c r="J46"/>
  <c r="I46"/>
  <c r="J45"/>
  <c r="I45"/>
  <c r="J44"/>
  <c r="I44"/>
  <c r="J43"/>
  <c r="I43"/>
  <c r="I42"/>
  <c r="G42"/>
  <c r="J42" s="1"/>
  <c r="I41"/>
  <c r="J41" s="1"/>
  <c r="G41"/>
  <c r="J40"/>
  <c r="I39"/>
  <c r="J39" s="1"/>
  <c r="I38"/>
  <c r="J38" s="1"/>
  <c r="I37"/>
  <c r="J37" s="1"/>
  <c r="I36"/>
  <c r="J36" s="1"/>
  <c r="I33"/>
  <c r="I50" s="1"/>
  <c r="G32"/>
  <c r="G31"/>
  <c r="G30"/>
  <c r="G29"/>
  <c r="G33" s="1"/>
  <c r="G50" s="1"/>
  <c r="J28"/>
  <c r="I28"/>
  <c r="C24"/>
  <c r="I23"/>
  <c r="J23" s="1"/>
  <c r="I22"/>
  <c r="J22" s="1"/>
  <c r="I21"/>
  <c r="J21" s="1"/>
  <c r="G21"/>
  <c r="J20"/>
  <c r="I20"/>
  <c r="J19"/>
  <c r="I19"/>
  <c r="I18"/>
  <c r="G18"/>
  <c r="J18" s="1"/>
  <c r="I17"/>
  <c r="J17" s="1"/>
  <c r="G17"/>
  <c r="J16"/>
  <c r="I16"/>
  <c r="J15"/>
  <c r="I15"/>
  <c r="J14"/>
  <c r="I14"/>
  <c r="J13"/>
  <c r="I13"/>
  <c r="I10"/>
  <c r="G7"/>
  <c r="G6"/>
  <c r="G10" s="1"/>
  <c r="J5"/>
  <c r="I5"/>
  <c r="G24" l="1"/>
  <c r="J10"/>
  <c r="J24" s="1"/>
  <c r="G77"/>
  <c r="J61"/>
  <c r="J77" s="1"/>
  <c r="J33"/>
  <c r="J50" s="1"/>
</calcChain>
</file>

<file path=xl/sharedStrings.xml><?xml version="1.0" encoding="utf-8"?>
<sst xmlns="http://schemas.openxmlformats.org/spreadsheetml/2006/main" count="302" uniqueCount="163">
  <si>
    <t>Subscriber Costs</t>
  </si>
  <si>
    <t>Invoice</t>
  </si>
  <si>
    <t>Paid</t>
  </si>
  <si>
    <t>equation</t>
  </si>
  <si>
    <t>income amount</t>
  </si>
  <si>
    <t>Profit (Loss)</t>
  </si>
  <si>
    <t>June 28, 2012</t>
  </si>
  <si>
    <t>Marianne Curling</t>
  </si>
  <si>
    <t>7/2/2012 invoice</t>
  </si>
  <si>
    <t>fee for distribution</t>
  </si>
  <si>
    <t>Ricky Bentley</t>
  </si>
  <si>
    <t>Subscribers</t>
  </si>
  <si>
    <t>6.25*30=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</si>
  <si>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10 doz. Eggs</t>
    </r>
  </si>
  <si>
    <t xml:space="preserve">3.25/dz. </t>
  </si>
  <si>
    <t>Hale Farm</t>
  </si>
  <si>
    <t>cash w/ receipt/MJC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</si>
  <si>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7 doz. Eggs</t>
    </r>
  </si>
  <si>
    <t>Susan Baughman</t>
  </si>
  <si>
    <t>cash/receipt /MJC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</si>
  <si>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3 doz. Eggs</t>
    </r>
  </si>
  <si>
    <t>Blossoming Acres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</si>
  <si>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11 doz. Eggs</t>
    </r>
  </si>
  <si>
    <t>Michelle Niedermeyer</t>
  </si>
  <si>
    <t>6/28/2012 invoice</t>
  </si>
  <si>
    <t>3.50*31=</t>
  </si>
  <si>
    <t>MJC pays for 1 dz. Eggs</t>
  </si>
  <si>
    <t>Bags for peas</t>
  </si>
  <si>
    <t>Big Y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</si>
  <si>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1 doz. Eggs</t>
    </r>
  </si>
  <si>
    <t>3.50/dz.</t>
  </si>
  <si>
    <t>Many sources</t>
  </si>
  <si>
    <r>
      <rPr>
        <b/>
        <sz val="11"/>
        <rFont val="Wingdings"/>
        <charset val="2"/>
      </rPr>
      <t>w</t>
    </r>
    <r>
      <rPr>
        <sz val="11"/>
        <rFont val="Calibri"/>
        <family val="2"/>
      </rPr>
      <t>Hamburg, beef</t>
    </r>
  </si>
  <si>
    <t>5.00/ lb.</t>
  </si>
  <si>
    <t>Hemlock Knoll LLC</t>
  </si>
  <si>
    <t>7/04/2012 invoice</t>
  </si>
  <si>
    <t>10.50*30=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</si>
  <si>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Yogurt</t>
    </r>
  </si>
  <si>
    <t>5.00/quart</t>
  </si>
  <si>
    <t>Sweet Pea Cheese</t>
  </si>
  <si>
    <t>5.00*30=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</si>
  <si>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Carrots</t>
    </r>
  </si>
  <si>
    <t>2.25/bunch</t>
  </si>
  <si>
    <t>Holcomb Farm</t>
  </si>
  <si>
    <t>2.00*30=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</si>
  <si>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Broccoli</t>
    </r>
  </si>
  <si>
    <t>5.00/pound</t>
  </si>
  <si>
    <t>3.25*30=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</si>
  <si>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Cinamon Swirl Bread</t>
    </r>
  </si>
  <si>
    <t>5.00/loaf</t>
  </si>
  <si>
    <t>Lost Acres Orchard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</si>
  <si>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Ginger snaps</t>
    </r>
  </si>
  <si>
    <t>4.00/bag</t>
  </si>
  <si>
    <t>4.00*30=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</si>
  <si>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Hoop house tomatoes</t>
    </r>
  </si>
  <si>
    <t>3.00/pound</t>
  </si>
  <si>
    <t>3.00*30=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</si>
  <si>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Shell peas</t>
    </r>
  </si>
  <si>
    <t>4.00/pound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</si>
  <si>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Wine Tasting</t>
    </r>
  </si>
  <si>
    <t>6.00/each</t>
  </si>
  <si>
    <t xml:space="preserve">Lost Acres Vineyard </t>
  </si>
  <si>
    <t>12*30=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</si>
  <si>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Baby summer squash</t>
    </r>
  </si>
  <si>
    <t>2.50/pound</t>
  </si>
  <si>
    <t>2.50*30=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</si>
  <si>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Goat milk soap</t>
    </r>
  </si>
  <si>
    <t>1 bar</t>
  </si>
  <si>
    <t>Nancy Hayes</t>
  </si>
  <si>
    <t>Box total</t>
  </si>
  <si>
    <t>July 12, 2012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</si>
  <si>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9 doz. Eggs</t>
    </r>
  </si>
  <si>
    <r>
      <rPr>
        <sz val="11"/>
        <rFont val="Wingdings"/>
        <charset val="2"/>
      </rPr>
      <t>w</t>
    </r>
    <r>
      <rPr>
        <sz val="11"/>
        <rFont val="Calibri"/>
        <family val="2"/>
      </rPr>
      <t>5 doz. Eggs</t>
    </r>
  </si>
  <si>
    <r>
      <rPr>
        <sz val="11"/>
        <rFont val="Wingdings"/>
        <charset val="2"/>
      </rPr>
      <t>w</t>
    </r>
    <r>
      <rPr>
        <sz val="11"/>
        <rFont val="Calibri"/>
        <family val="2"/>
      </rPr>
      <t>8 doz. Eggs</t>
    </r>
  </si>
  <si>
    <t xml:space="preserve">invoice </t>
  </si>
  <si>
    <t>Bags for beans/potatoes</t>
  </si>
  <si>
    <t>7/12/2012 receipt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</si>
  <si>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Goat meat</t>
    </r>
  </si>
  <si>
    <t>7.00/pound</t>
  </si>
  <si>
    <t>7/12/2012 invoice</t>
  </si>
  <si>
    <t>14.50*30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</si>
  <si>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Cow's milk</t>
    </r>
  </si>
  <si>
    <t>1.50/quart</t>
  </si>
  <si>
    <t>1.50*30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</si>
  <si>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Corn</t>
    </r>
  </si>
  <si>
    <t>6.00/dz</t>
  </si>
  <si>
    <t>6.00*30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</si>
  <si>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blueberries</t>
    </r>
  </si>
  <si>
    <t>Allenhurst Farm</t>
  </si>
  <si>
    <t>1.25*30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</si>
  <si>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bread, sunflower wheat</t>
    </r>
  </si>
  <si>
    <t>5.00*31</t>
  </si>
  <si>
    <t>MJC pays for 1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</si>
  <si>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cranberry pecan biscotti</t>
    </r>
  </si>
  <si>
    <t>3.00/bag</t>
  </si>
  <si>
    <t>3.00*31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</si>
  <si>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Beans</t>
    </r>
  </si>
  <si>
    <t>3.00/lb.</t>
  </si>
  <si>
    <t>3.00*30</t>
  </si>
  <si>
    <r>
      <rPr>
        <sz val="11"/>
        <rFont val="Wingdings"/>
        <charset val="2"/>
      </rPr>
      <t>w</t>
    </r>
    <r>
      <rPr>
        <sz val="11"/>
        <rFont val="Calibri"/>
        <family val="2"/>
        <scheme val="minor"/>
      </rPr>
      <t>new potatoes</t>
    </r>
  </si>
  <si>
    <t>Briarwoods Farm</t>
  </si>
  <si>
    <t>4.50*30</t>
  </si>
  <si>
    <r>
      <rPr>
        <sz val="11"/>
        <rFont val="Wingdings"/>
        <charset val="2"/>
      </rPr>
      <t>w</t>
    </r>
    <r>
      <rPr>
        <sz val="11"/>
        <rFont val="Calibri"/>
        <family val="2"/>
        <scheme val="minor"/>
      </rPr>
      <t>cucumbers</t>
    </r>
  </si>
  <si>
    <t>1.00/for 2</t>
  </si>
  <si>
    <t>1.00*30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</si>
  <si>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tomatos</t>
    </r>
  </si>
  <si>
    <t>2.50/lb.</t>
  </si>
  <si>
    <t>2.50*30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</si>
  <si>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fennel</t>
    </r>
  </si>
  <si>
    <t>2.25/head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</si>
  <si>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parsley</t>
    </r>
  </si>
  <si>
    <t>1.75/bunch</t>
  </si>
  <si>
    <t>1.75*30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</si>
  <si>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Mint</t>
    </r>
  </si>
  <si>
    <t>1.50/bch.</t>
  </si>
  <si>
    <t>Maple View</t>
  </si>
  <si>
    <t>July 26, 2012</t>
  </si>
  <si>
    <t>Isabel Hall</t>
  </si>
  <si>
    <t xml:space="preserve">2.50/dz. </t>
  </si>
  <si>
    <t>Bors, 142 Case St.</t>
  </si>
  <si>
    <t>MJC pays for 1 dz. Eggs (paid 8/14)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</si>
  <si>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Boneless Ham Steak</t>
    </r>
  </si>
  <si>
    <t>9.00/lb.</t>
  </si>
  <si>
    <t>Nodine's Smokehouse</t>
  </si>
  <si>
    <t>7/24/2012 invoice</t>
  </si>
  <si>
    <t>3.50*30</t>
  </si>
  <si>
    <t>MJC pays for 10#s @ 7.00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</si>
  <si>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Blueberries</t>
    </r>
  </si>
  <si>
    <t>4.00/pint</t>
  </si>
  <si>
    <t>Another Way Farm</t>
  </si>
  <si>
    <t>4.00*30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</si>
  <si>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green beans</t>
    </r>
  </si>
  <si>
    <t>2.25/lb</t>
  </si>
  <si>
    <t>2.25*30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</si>
  <si>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Cherry Tomatoes</t>
    </r>
  </si>
  <si>
    <t>2.50/half pint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</si>
  <si>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corn</t>
    </r>
  </si>
  <si>
    <t>12 ears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</si>
  <si>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zuchinni</t>
    </r>
  </si>
  <si>
    <t>1.50/lb.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</si>
  <si>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Spanish onions</t>
    </r>
  </si>
  <si>
    <t>2.60*30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</si>
  <si>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chocolate zuchinni muffins</t>
    </r>
  </si>
  <si>
    <t>1.50/each</t>
  </si>
  <si>
    <t>9.00*31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</si>
  <si>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Purple peppers</t>
    </r>
  </si>
  <si>
    <r>
      <rPr>
        <sz val="11"/>
        <rFont val="Wingdings"/>
        <charset val="2"/>
      </rPr>
      <t>w</t>
    </r>
    <r>
      <rPr>
        <sz val="11"/>
        <rFont val="Calibri"/>
        <family val="2"/>
      </rPr>
      <t>flowers</t>
    </r>
  </si>
  <si>
    <t>5.00/bunch</t>
  </si>
  <si>
    <t>5.00*30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</si>
  <si>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New Orchid Watermelon</t>
    </r>
  </si>
  <si>
    <t>4.00/ each</t>
  </si>
  <si>
    <r>
      <rPr>
        <sz val="11"/>
        <rFont val="Wingdings"/>
        <charset val="2"/>
      </rPr>
      <t>w</t>
    </r>
    <r>
      <rPr>
        <sz val="11"/>
        <rFont val="Calibri"/>
        <family val="2"/>
      </rPr>
      <t>basil</t>
    </r>
  </si>
  <si>
    <r>
      <rPr>
        <sz val="11"/>
        <rFont val="Wingdings"/>
        <charset val="2"/>
      </rPr>
      <t>w</t>
    </r>
    <r>
      <rPr>
        <sz val="11"/>
        <rFont val="Calibri"/>
        <family val="2"/>
      </rPr>
      <t>yogurt</t>
    </r>
  </si>
  <si>
    <t>5.00/ container</t>
  </si>
  <si>
    <t>7/26/2012 invoice</t>
  </si>
  <si>
    <t>1.25/half pint</t>
  </si>
  <si>
    <t>Blueberries</t>
  </si>
  <si>
    <t>Notes/Extras ordered</t>
  </si>
  <si>
    <t>Amount due</t>
  </si>
  <si>
    <t>Farmer to date</t>
  </si>
  <si>
    <t>Profit to date</t>
  </si>
  <si>
    <t>Boxes to date</t>
  </si>
  <si>
    <t>Purchased From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</si>
</sst>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  <font>
      <b/>
      <sz val="11"/>
      <name val="Calibri"/>
      <family val="2"/>
    </font>
    <font>
      <b/>
      <sz val="11"/>
      <name val="Wingdings"/>
      <charset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/>
    <xf numFmtId="44" fontId="1" fillId="0" borderId="0" xfId="1" applyFont="1"/>
    <xf numFmtId="44" fontId="0" fillId="0" borderId="0" xfId="1" applyFont="1" applyAlignment="1">
      <alignment wrapText="1"/>
    </xf>
    <xf numFmtId="44" fontId="2" fillId="0" borderId="0" xfId="1" applyFont="1" applyAlignment="1">
      <alignment wrapText="1"/>
    </xf>
    <xf numFmtId="44" fontId="4" fillId="0" borderId="0" xfId="1" applyFont="1"/>
    <xf numFmtId="49" fontId="5" fillId="0" borderId="0" xfId="0" applyNumberFormat="1" applyFont="1" applyFill="1" applyAlignment="1"/>
    <xf numFmtId="44" fontId="0" fillId="0" borderId="0" xfId="1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1" fillId="0" borderId="0" xfId="1" applyFont="1" applyAlignment="1">
      <alignment wrapText="1"/>
    </xf>
    <xf numFmtId="44" fontId="4" fillId="0" borderId="0" xfId="1" applyFont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44" fontId="1" fillId="0" borderId="0" xfId="1" applyFon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44" fontId="1" fillId="0" borderId="3" xfId="1" applyFont="1" applyBorder="1"/>
    <xf numFmtId="0" fontId="7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0" fontId="0" fillId="0" borderId="0" xfId="0" applyFill="1" applyAlignment="1">
      <alignment wrapText="1"/>
    </xf>
    <xf numFmtId="0" fontId="9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44" fontId="0" fillId="0" borderId="3" xfId="1" applyFont="1" applyBorder="1"/>
    <xf numFmtId="0" fontId="0" fillId="0" borderId="3" xfId="0" applyBorder="1"/>
    <xf numFmtId="44" fontId="0" fillId="0" borderId="3" xfId="1" applyFont="1" applyBorder="1" applyAlignment="1">
      <alignment wrapText="1"/>
    </xf>
    <xf numFmtId="44" fontId="4" fillId="0" borderId="3" xfId="1" applyFont="1" applyBorder="1"/>
    <xf numFmtId="0" fontId="0" fillId="0" borderId="0" xfId="0" applyFill="1"/>
    <xf numFmtId="0" fontId="2" fillId="0" borderId="0" xfId="0" applyFont="1" applyFill="1" applyAlignment="1">
      <alignment horizontal="right" wrapText="1"/>
    </xf>
    <xf numFmtId="164" fontId="11" fillId="0" borderId="0" xfId="0" applyNumberFormat="1" applyFont="1" applyFill="1"/>
    <xf numFmtId="49" fontId="5" fillId="0" borderId="0" xfId="0" applyNumberFormat="1" applyFont="1" applyFill="1" applyBorder="1" applyAlignment="1"/>
    <xf numFmtId="0" fontId="7" fillId="0" borderId="0" xfId="2" applyFont="1" applyFill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/>
    <xf numFmtId="14" fontId="0" fillId="0" borderId="0" xfId="0" applyNumberFormat="1" applyAlignment="1">
      <alignment wrapText="1"/>
    </xf>
    <xf numFmtId="0" fontId="4" fillId="0" borderId="0" xfId="2" applyFont="1" applyFill="1" applyBorder="1" applyAlignment="1">
      <alignment wrapText="1"/>
    </xf>
    <xf numFmtId="164" fontId="0" fillId="0" borderId="0" xfId="0" applyNumberFormat="1" applyFont="1" applyFill="1" applyBorder="1"/>
    <xf numFmtId="0" fontId="7" fillId="0" borderId="0" xfId="0" applyFont="1" applyFill="1" applyAlignment="1">
      <alignment wrapText="1"/>
    </xf>
    <xf numFmtId="164" fontId="0" fillId="0" borderId="0" xfId="0" applyNumberFormat="1" applyFill="1"/>
    <xf numFmtId="44" fontId="0" fillId="0" borderId="0" xfId="1" applyFont="1" applyBorder="1"/>
    <xf numFmtId="0" fontId="0" fillId="0" borderId="0" xfId="0" applyBorder="1"/>
    <xf numFmtId="0" fontId="7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0" fillId="0" borderId="3" xfId="0" applyNumberFormat="1" applyFill="1" applyBorder="1"/>
    <xf numFmtId="0" fontId="13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right"/>
    </xf>
    <xf numFmtId="44" fontId="14" fillId="0" borderId="0" xfId="1" applyFont="1"/>
    <xf numFmtId="164" fontId="2" fillId="0" borderId="0" xfId="0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>
      <selection activeCell="H2" sqref="H2"/>
    </sheetView>
  </sheetViews>
  <sheetFormatPr defaultRowHeight="15"/>
  <cols>
    <col min="1" max="1" width="15.85546875" customWidth="1"/>
    <col min="2" max="2" width="11.28515625" customWidth="1"/>
    <col min="3" max="3" width="9" customWidth="1"/>
    <col min="4" max="4" width="1.5703125" customWidth="1"/>
    <col min="5" max="5" width="21" customWidth="1"/>
    <col min="6" max="6" width="21.28515625" customWidth="1"/>
    <col min="7" max="7" width="12.140625" customWidth="1"/>
    <col min="8" max="8" width="9.5703125" customWidth="1"/>
    <col min="9" max="9" width="10.7109375" customWidth="1"/>
    <col min="10" max="10" width="10.42578125" customWidth="1"/>
    <col min="11" max="11" width="22.85546875" customWidth="1"/>
    <col min="12" max="12" width="14" customWidth="1"/>
    <col min="13" max="13" width="13.140625" customWidth="1"/>
    <col min="14" max="14" width="19.28515625" customWidth="1"/>
  </cols>
  <sheetData>
    <row r="1" spans="1:12" ht="30">
      <c r="B1" s="1" t="s">
        <v>0</v>
      </c>
      <c r="C1" s="2"/>
      <c r="E1" s="3" t="s">
        <v>162</v>
      </c>
      <c r="F1" s="3" t="s">
        <v>1</v>
      </c>
      <c r="G1" s="4" t="s">
        <v>2</v>
      </c>
      <c r="H1" s="5" t="s">
        <v>3</v>
      </c>
      <c r="I1" s="6" t="s">
        <v>4</v>
      </c>
      <c r="J1" s="7" t="s">
        <v>5</v>
      </c>
      <c r="K1" s="3" t="s">
        <v>157</v>
      </c>
      <c r="L1" s="59" t="s">
        <v>158</v>
      </c>
    </row>
    <row r="2" spans="1:12" ht="21">
      <c r="A2" s="9" t="s">
        <v>6</v>
      </c>
      <c r="B2" s="9"/>
      <c r="C2" s="9"/>
      <c r="D2" s="9"/>
      <c r="E2" s="9"/>
      <c r="G2" s="10"/>
      <c r="I2" s="6"/>
      <c r="K2" s="11"/>
      <c r="L2" s="8"/>
    </row>
    <row r="3" spans="1:12" ht="21">
      <c r="A3" s="12"/>
      <c r="B3" s="12"/>
      <c r="C3" s="12"/>
      <c r="D3" s="12"/>
      <c r="E3" s="11" t="s">
        <v>7</v>
      </c>
      <c r="F3" s="11" t="s">
        <v>8</v>
      </c>
      <c r="G3" s="13"/>
      <c r="I3" s="13"/>
      <c r="J3" s="14">
        <v>-300</v>
      </c>
      <c r="K3" s="11" t="s">
        <v>9</v>
      </c>
      <c r="L3" s="8"/>
    </row>
    <row r="4" spans="1:12" ht="21">
      <c r="A4" s="12"/>
      <c r="B4" s="12"/>
      <c r="C4" s="12"/>
      <c r="D4" s="12"/>
      <c r="E4" s="11" t="s">
        <v>10</v>
      </c>
      <c r="F4" s="11" t="s">
        <v>8</v>
      </c>
      <c r="G4" s="13"/>
      <c r="I4" s="13"/>
      <c r="J4" s="14">
        <v>-20</v>
      </c>
      <c r="K4" s="11" t="s">
        <v>9</v>
      </c>
      <c r="L4" s="8"/>
    </row>
    <row r="5" spans="1:12">
      <c r="E5" s="11" t="s">
        <v>11</v>
      </c>
      <c r="F5" s="11"/>
      <c r="G5" s="13"/>
      <c r="H5" t="s">
        <v>12</v>
      </c>
      <c r="I5" s="13">
        <f>6.25*30</f>
        <v>187.5</v>
      </c>
      <c r="J5" s="5">
        <f>6.25*30</f>
        <v>187.5</v>
      </c>
      <c r="K5" s="11"/>
      <c r="L5" s="8"/>
    </row>
    <row r="6" spans="1:12">
      <c r="A6" s="15" t="s">
        <v>13</v>
      </c>
      <c r="B6" s="16" t="s">
        <v>14</v>
      </c>
      <c r="C6" s="17"/>
      <c r="E6" s="11" t="s">
        <v>15</v>
      </c>
      <c r="F6" s="11" t="s">
        <v>16</v>
      </c>
      <c r="G6" s="18">
        <f>10*3.25</f>
        <v>32.5</v>
      </c>
      <c r="H6" s="5"/>
      <c r="I6" s="13"/>
      <c r="J6" s="13"/>
      <c r="K6" s="19"/>
      <c r="L6" s="8"/>
    </row>
    <row r="7" spans="1:12">
      <c r="A7" s="15" t="s">
        <v>17</v>
      </c>
      <c r="B7" s="16" t="s">
        <v>14</v>
      </c>
      <c r="C7" s="17"/>
      <c r="E7" s="11" t="s">
        <v>18</v>
      </c>
      <c r="F7" s="11" t="s">
        <v>19</v>
      </c>
      <c r="G7" s="18">
        <f>7*3.25</f>
        <v>22.75</v>
      </c>
      <c r="I7" s="13"/>
      <c r="J7" s="13"/>
      <c r="K7" s="19"/>
      <c r="L7" s="8"/>
    </row>
    <row r="8" spans="1:12">
      <c r="A8" s="15" t="s">
        <v>20</v>
      </c>
      <c r="B8" s="16" t="s">
        <v>14</v>
      </c>
      <c r="C8" s="17"/>
      <c r="E8" s="11" t="s">
        <v>21</v>
      </c>
      <c r="F8" s="11" t="s">
        <v>19</v>
      </c>
      <c r="G8" s="18">
        <v>9.75</v>
      </c>
      <c r="I8" s="13"/>
      <c r="J8" s="13"/>
      <c r="K8" s="19"/>
      <c r="L8" s="8"/>
    </row>
    <row r="9" spans="1:12" ht="30">
      <c r="A9" s="15" t="s">
        <v>22</v>
      </c>
      <c r="B9" s="16" t="s">
        <v>14</v>
      </c>
      <c r="C9" s="17"/>
      <c r="E9" s="11" t="s">
        <v>23</v>
      </c>
      <c r="F9" s="20" t="s">
        <v>24</v>
      </c>
      <c r="G9" s="21">
        <v>35.75</v>
      </c>
      <c r="H9" s="5"/>
      <c r="I9" s="13"/>
      <c r="J9" s="13"/>
      <c r="K9" s="19"/>
      <c r="L9" s="8"/>
    </row>
    <row r="10" spans="1:12" ht="21">
      <c r="A10" s="12"/>
      <c r="B10" s="12"/>
      <c r="C10" s="12"/>
      <c r="D10" s="12"/>
      <c r="E10" s="12"/>
      <c r="F10" s="11"/>
      <c r="G10" s="13">
        <f>SUM(G6:G9)</f>
        <v>100.75</v>
      </c>
      <c r="H10" t="s">
        <v>25</v>
      </c>
      <c r="I10" s="13">
        <f>3.5*31</f>
        <v>108.5</v>
      </c>
      <c r="J10" s="14">
        <f>I10-G10</f>
        <v>7.75</v>
      </c>
      <c r="K10" s="11" t="s">
        <v>26</v>
      </c>
      <c r="L10" s="8">
        <v>3.5</v>
      </c>
    </row>
    <row r="11" spans="1:12">
      <c r="A11" s="22" t="s">
        <v>27</v>
      </c>
      <c r="E11" s="11" t="s">
        <v>28</v>
      </c>
      <c r="F11" s="23">
        <v>41088</v>
      </c>
      <c r="G11" s="10"/>
      <c r="I11" s="6"/>
      <c r="J11" s="10">
        <v>-3.17</v>
      </c>
      <c r="K11" s="11"/>
      <c r="L11" s="8"/>
    </row>
    <row r="12" spans="1:12">
      <c r="A12" s="20" t="s">
        <v>29</v>
      </c>
      <c r="B12" s="24" t="s">
        <v>30</v>
      </c>
      <c r="C12" s="25">
        <v>3.5</v>
      </c>
      <c r="D12" s="25"/>
      <c r="E12" s="26" t="s">
        <v>31</v>
      </c>
      <c r="G12" s="10"/>
      <c r="I12" s="6"/>
      <c r="K12" s="11"/>
      <c r="L12" s="8"/>
    </row>
    <row r="13" spans="1:12">
      <c r="A13" s="27" t="s">
        <v>32</v>
      </c>
      <c r="B13" s="20" t="s">
        <v>33</v>
      </c>
      <c r="C13" s="28">
        <v>10.5</v>
      </c>
      <c r="D13" s="28"/>
      <c r="E13" s="20" t="s">
        <v>34</v>
      </c>
      <c r="F13" s="20" t="s">
        <v>35</v>
      </c>
      <c r="G13" s="8">
        <v>297.92</v>
      </c>
      <c r="H13" t="s">
        <v>36</v>
      </c>
      <c r="I13" s="6">
        <f>10.5*30</f>
        <v>315</v>
      </c>
      <c r="J13" s="14">
        <f t="shared" ref="J13:J23" si="0">I13-G13</f>
        <v>17.079999999999984</v>
      </c>
      <c r="K13" s="11"/>
      <c r="L13" s="8"/>
    </row>
    <row r="14" spans="1:12">
      <c r="A14" s="22" t="s">
        <v>37</v>
      </c>
      <c r="B14" s="20" t="s">
        <v>38</v>
      </c>
      <c r="C14" s="28">
        <v>5</v>
      </c>
      <c r="D14" s="28"/>
      <c r="E14" s="20" t="s">
        <v>39</v>
      </c>
      <c r="F14" s="20" t="s">
        <v>24</v>
      </c>
      <c r="G14" s="10">
        <v>135</v>
      </c>
      <c r="H14" t="s">
        <v>40</v>
      </c>
      <c r="I14" s="6">
        <f>5*30</f>
        <v>150</v>
      </c>
      <c r="J14" s="14">
        <f t="shared" si="0"/>
        <v>15</v>
      </c>
      <c r="K14" s="11"/>
      <c r="L14" s="8"/>
    </row>
    <row r="15" spans="1:12">
      <c r="A15" s="22" t="s">
        <v>41</v>
      </c>
      <c r="B15" s="20" t="s">
        <v>42</v>
      </c>
      <c r="C15" s="28">
        <v>2.25</v>
      </c>
      <c r="D15" s="28"/>
      <c r="E15" s="20" t="s">
        <v>43</v>
      </c>
      <c r="F15" s="20" t="s">
        <v>24</v>
      </c>
      <c r="G15" s="5">
        <v>60</v>
      </c>
      <c r="H15" s="29" t="s">
        <v>44</v>
      </c>
      <c r="I15" s="13">
        <f>2.25*30</f>
        <v>67.5</v>
      </c>
      <c r="J15" s="14">
        <f t="shared" si="0"/>
        <v>7.5</v>
      </c>
      <c r="K15" s="11"/>
      <c r="L15" s="8"/>
    </row>
    <row r="16" spans="1:12">
      <c r="A16" s="22" t="s">
        <v>45</v>
      </c>
      <c r="B16" s="30" t="s">
        <v>46</v>
      </c>
      <c r="C16" s="30">
        <v>3.25</v>
      </c>
      <c r="D16" s="30"/>
      <c r="E16" s="20" t="s">
        <v>43</v>
      </c>
      <c r="F16" s="20" t="s">
        <v>24</v>
      </c>
      <c r="G16" s="10">
        <v>80</v>
      </c>
      <c r="H16" t="s">
        <v>47</v>
      </c>
      <c r="I16" s="6">
        <f>3.25*30</f>
        <v>97.5</v>
      </c>
      <c r="J16" s="14">
        <f t="shared" si="0"/>
        <v>17.5</v>
      </c>
      <c r="K16" s="11"/>
      <c r="L16" s="8"/>
    </row>
    <row r="17" spans="1:12" ht="30">
      <c r="A17" s="22" t="s">
        <v>48</v>
      </c>
      <c r="B17" s="20" t="s">
        <v>49</v>
      </c>
      <c r="C17" s="28">
        <v>5</v>
      </c>
      <c r="D17" s="28"/>
      <c r="E17" s="29" t="s">
        <v>50</v>
      </c>
      <c r="F17" s="20" t="s">
        <v>24</v>
      </c>
      <c r="G17" s="10">
        <f>150*0.95</f>
        <v>142.5</v>
      </c>
      <c r="H17" t="s">
        <v>40</v>
      </c>
      <c r="I17" s="6">
        <f>5*30</f>
        <v>150</v>
      </c>
      <c r="J17" s="14">
        <f t="shared" si="0"/>
        <v>7.5</v>
      </c>
      <c r="K17" s="11"/>
      <c r="L17" s="8"/>
    </row>
    <row r="18" spans="1:12">
      <c r="A18" s="22" t="s">
        <v>51</v>
      </c>
      <c r="B18" s="20" t="s">
        <v>52</v>
      </c>
      <c r="C18" s="28">
        <v>4</v>
      </c>
      <c r="D18" s="28"/>
      <c r="E18" s="29" t="s">
        <v>50</v>
      </c>
      <c r="F18" s="20" t="s">
        <v>24</v>
      </c>
      <c r="G18" s="10">
        <f>120*0.95</f>
        <v>114</v>
      </c>
      <c r="H18" t="s">
        <v>53</v>
      </c>
      <c r="I18" s="6">
        <f>4*30</f>
        <v>120</v>
      </c>
      <c r="J18" s="14">
        <f t="shared" si="0"/>
        <v>6</v>
      </c>
      <c r="K18" s="11"/>
      <c r="L18" s="8"/>
    </row>
    <row r="19" spans="1:12" ht="30">
      <c r="A19" s="22" t="s">
        <v>54</v>
      </c>
      <c r="B19" s="20" t="s">
        <v>55</v>
      </c>
      <c r="C19" s="28">
        <v>3</v>
      </c>
      <c r="D19" s="28"/>
      <c r="E19" s="20" t="s">
        <v>21</v>
      </c>
      <c r="F19" s="20" t="s">
        <v>24</v>
      </c>
      <c r="G19" s="10">
        <v>75</v>
      </c>
      <c r="H19" t="s">
        <v>56</v>
      </c>
      <c r="I19" s="6">
        <f>3*30</f>
        <v>90</v>
      </c>
      <c r="J19" s="14">
        <f t="shared" si="0"/>
        <v>15</v>
      </c>
      <c r="K19" s="11"/>
      <c r="L19" s="8"/>
    </row>
    <row r="20" spans="1:12">
      <c r="A20" s="22" t="s">
        <v>57</v>
      </c>
      <c r="B20" s="20" t="s">
        <v>58</v>
      </c>
      <c r="C20" s="28">
        <v>4</v>
      </c>
      <c r="D20" s="28"/>
      <c r="E20" s="20" t="s">
        <v>21</v>
      </c>
      <c r="F20" s="20" t="s">
        <v>24</v>
      </c>
      <c r="G20" s="10">
        <v>99</v>
      </c>
      <c r="H20" t="s">
        <v>53</v>
      </c>
      <c r="I20" s="6">
        <f>4*30</f>
        <v>120</v>
      </c>
      <c r="J20" s="14">
        <f t="shared" si="0"/>
        <v>21</v>
      </c>
      <c r="K20" s="11"/>
      <c r="L20" s="8"/>
    </row>
    <row r="21" spans="1:12">
      <c r="A21" s="22" t="s">
        <v>59</v>
      </c>
      <c r="B21" s="20" t="s">
        <v>60</v>
      </c>
      <c r="C21" s="28">
        <v>12</v>
      </c>
      <c r="D21" s="28"/>
      <c r="E21" s="20" t="s">
        <v>61</v>
      </c>
      <c r="F21" s="20" t="s">
        <v>24</v>
      </c>
      <c r="G21" s="10">
        <f>360*0.95</f>
        <v>342</v>
      </c>
      <c r="H21" t="s">
        <v>62</v>
      </c>
      <c r="I21" s="6">
        <f>12*30</f>
        <v>360</v>
      </c>
      <c r="J21" s="14">
        <f t="shared" si="0"/>
        <v>18</v>
      </c>
      <c r="K21" s="11"/>
      <c r="L21" s="8"/>
    </row>
    <row r="22" spans="1:12" ht="30">
      <c r="A22" s="22" t="s">
        <v>63</v>
      </c>
      <c r="B22" s="20" t="s">
        <v>64</v>
      </c>
      <c r="C22" s="28">
        <v>2.5</v>
      </c>
      <c r="D22" s="28"/>
      <c r="E22" s="20" t="s">
        <v>21</v>
      </c>
      <c r="F22" s="20" t="s">
        <v>24</v>
      </c>
      <c r="G22" s="10">
        <v>52.5</v>
      </c>
      <c r="H22" t="s">
        <v>65</v>
      </c>
      <c r="I22" s="6">
        <f>2.5*30</f>
        <v>75</v>
      </c>
      <c r="J22" s="14">
        <f t="shared" si="0"/>
        <v>22.5</v>
      </c>
      <c r="K22" s="11"/>
      <c r="L22" s="8"/>
    </row>
    <row r="23" spans="1:12" ht="15.75" thickBot="1">
      <c r="A23" s="31" t="s">
        <v>66</v>
      </c>
      <c r="B23" s="31" t="s">
        <v>67</v>
      </c>
      <c r="C23" s="32">
        <v>4</v>
      </c>
      <c r="D23" s="32"/>
      <c r="E23" s="31" t="s">
        <v>68</v>
      </c>
      <c r="F23" s="20" t="s">
        <v>24</v>
      </c>
      <c r="G23" s="33">
        <v>90</v>
      </c>
      <c r="H23" s="34" t="s">
        <v>53</v>
      </c>
      <c r="I23" s="35">
        <f>4*30</f>
        <v>120</v>
      </c>
      <c r="J23" s="36">
        <f t="shared" si="0"/>
        <v>30</v>
      </c>
      <c r="K23" s="11"/>
      <c r="L23" s="8"/>
    </row>
    <row r="24" spans="1:12" ht="15.75">
      <c r="A24" s="37"/>
      <c r="B24" s="38" t="s">
        <v>69</v>
      </c>
      <c r="C24" s="39">
        <f>SUM(C12:C23)</f>
        <v>59</v>
      </c>
      <c r="D24" s="37"/>
      <c r="E24" s="37"/>
      <c r="G24" s="10">
        <f>SUM(G10:G23)</f>
        <v>1588.67</v>
      </c>
      <c r="I24" s="6"/>
      <c r="J24" s="10">
        <f>SUM(J3:J23)</f>
        <v>49.159999999999982</v>
      </c>
      <c r="K24" s="11"/>
      <c r="L24" s="8"/>
    </row>
    <row r="25" spans="1:12" ht="21">
      <c r="A25" s="40" t="s">
        <v>70</v>
      </c>
      <c r="B25" s="40"/>
      <c r="C25" s="40"/>
      <c r="D25" s="40"/>
      <c r="E25" s="40"/>
      <c r="G25" s="10"/>
      <c r="I25" s="10"/>
      <c r="L25" s="8"/>
    </row>
    <row r="26" spans="1:12" ht="21">
      <c r="A26" s="12"/>
      <c r="B26" s="12"/>
      <c r="C26" s="12"/>
      <c r="D26" s="12"/>
      <c r="E26" s="11" t="s">
        <v>7</v>
      </c>
      <c r="F26" s="11"/>
      <c r="G26" s="13"/>
      <c r="I26" s="13"/>
      <c r="J26" s="14">
        <v>-300</v>
      </c>
      <c r="K26" s="11" t="s">
        <v>9</v>
      </c>
      <c r="L26" s="8"/>
    </row>
    <row r="27" spans="1:12" ht="21">
      <c r="A27" s="12"/>
      <c r="B27" s="12"/>
      <c r="C27" s="12"/>
      <c r="D27" s="12"/>
      <c r="E27" s="11" t="s">
        <v>10</v>
      </c>
      <c r="F27" s="11"/>
      <c r="G27" s="13"/>
      <c r="I27" s="13"/>
      <c r="J27" s="14">
        <v>-30</v>
      </c>
      <c r="K27" s="11" t="s">
        <v>9</v>
      </c>
      <c r="L27" s="8"/>
    </row>
    <row r="28" spans="1:12">
      <c r="E28" s="11" t="s">
        <v>11</v>
      </c>
      <c r="F28" s="11"/>
      <c r="G28" s="13"/>
      <c r="H28" t="s">
        <v>12</v>
      </c>
      <c r="I28" s="13">
        <f>6.25*30</f>
        <v>187.5</v>
      </c>
      <c r="J28" s="5">
        <f>6.25*30</f>
        <v>187.5</v>
      </c>
      <c r="K28" s="11"/>
      <c r="L28" s="8"/>
    </row>
    <row r="29" spans="1:12">
      <c r="A29" s="15" t="s">
        <v>71</v>
      </c>
      <c r="B29" s="16" t="s">
        <v>14</v>
      </c>
      <c r="C29" s="17"/>
      <c r="E29" s="11" t="s">
        <v>15</v>
      </c>
      <c r="F29" s="11" t="s">
        <v>16</v>
      </c>
      <c r="G29" s="18">
        <f>9*3.25</f>
        <v>29.25</v>
      </c>
      <c r="H29" s="5"/>
      <c r="I29" s="13"/>
      <c r="J29" s="13"/>
      <c r="K29" s="19"/>
      <c r="L29" s="8"/>
    </row>
    <row r="30" spans="1:12">
      <c r="A30" s="15" t="s">
        <v>71</v>
      </c>
      <c r="B30" s="16" t="s">
        <v>14</v>
      </c>
      <c r="C30" s="17"/>
      <c r="E30" s="11" t="s">
        <v>18</v>
      </c>
      <c r="F30" s="11" t="s">
        <v>19</v>
      </c>
      <c r="G30" s="18">
        <f>9*3.25</f>
        <v>29.25</v>
      </c>
      <c r="I30" s="13"/>
      <c r="J30" s="13"/>
      <c r="K30" s="19"/>
      <c r="L30" s="8"/>
    </row>
    <row r="31" spans="1:12">
      <c r="A31" s="15" t="s">
        <v>72</v>
      </c>
      <c r="B31" s="16" t="s">
        <v>14</v>
      </c>
      <c r="C31" s="17"/>
      <c r="E31" s="11" t="s">
        <v>21</v>
      </c>
      <c r="F31" s="11" t="s">
        <v>19</v>
      </c>
      <c r="G31" s="18">
        <f>5*3.25</f>
        <v>16.25</v>
      </c>
      <c r="I31" s="13"/>
      <c r="J31" s="13"/>
      <c r="K31" s="19"/>
      <c r="L31" s="8"/>
    </row>
    <row r="32" spans="1:12" ht="30">
      <c r="A32" s="15" t="s">
        <v>73</v>
      </c>
      <c r="B32" s="16" t="s">
        <v>14</v>
      </c>
      <c r="C32" s="17"/>
      <c r="E32" s="11" t="s">
        <v>23</v>
      </c>
      <c r="F32" s="20" t="s">
        <v>74</v>
      </c>
      <c r="G32" s="21">
        <f>8*3.25</f>
        <v>26</v>
      </c>
      <c r="H32" s="5"/>
      <c r="I32" s="13"/>
      <c r="J32" s="13"/>
      <c r="K32" s="19"/>
      <c r="L32" s="8"/>
    </row>
    <row r="33" spans="1:12" ht="21">
      <c r="A33" s="12"/>
      <c r="B33" s="12"/>
      <c r="C33" s="12"/>
      <c r="D33" s="12"/>
      <c r="E33" s="12"/>
      <c r="F33" s="11"/>
      <c r="G33" s="13">
        <f>SUM(G29:G32)</f>
        <v>100.75</v>
      </c>
      <c r="H33" t="s">
        <v>25</v>
      </c>
      <c r="I33" s="13">
        <f>3.5*31</f>
        <v>108.5</v>
      </c>
      <c r="J33" s="14">
        <f>I33-G33</f>
        <v>7.75</v>
      </c>
      <c r="K33" s="11" t="s">
        <v>26</v>
      </c>
      <c r="L33" s="8">
        <v>3.5</v>
      </c>
    </row>
    <row r="34" spans="1:12" ht="30">
      <c r="A34" s="22" t="s">
        <v>75</v>
      </c>
      <c r="E34" s="11" t="s">
        <v>28</v>
      </c>
      <c r="F34" s="23" t="s">
        <v>76</v>
      </c>
      <c r="G34" s="10"/>
      <c r="I34" s="6"/>
      <c r="J34" s="10">
        <v>-3.17</v>
      </c>
      <c r="K34" s="11"/>
      <c r="L34" s="8"/>
    </row>
    <row r="35" spans="1:12">
      <c r="A35" s="20" t="s">
        <v>29</v>
      </c>
      <c r="B35" s="24" t="s">
        <v>30</v>
      </c>
      <c r="C35" s="25">
        <v>3.5</v>
      </c>
      <c r="D35" s="25"/>
      <c r="E35" s="26" t="s">
        <v>31</v>
      </c>
      <c r="G35" s="10"/>
      <c r="I35" s="10"/>
      <c r="L35" s="8"/>
    </row>
    <row r="36" spans="1:12">
      <c r="A36" s="41" t="s">
        <v>77</v>
      </c>
      <c r="B36" s="42" t="s">
        <v>78</v>
      </c>
      <c r="C36" s="43">
        <v>14.5</v>
      </c>
      <c r="D36" s="43"/>
      <c r="E36" s="20" t="s">
        <v>39</v>
      </c>
      <c r="F36" s="44" t="s">
        <v>79</v>
      </c>
      <c r="G36" s="10">
        <v>360</v>
      </c>
      <c r="H36" t="s">
        <v>80</v>
      </c>
      <c r="I36" s="10">
        <f>14.5*30</f>
        <v>435</v>
      </c>
      <c r="J36" s="14">
        <f t="shared" ref="J36:J49" si="1">I36-G36</f>
        <v>75</v>
      </c>
      <c r="L36" s="8"/>
    </row>
    <row r="37" spans="1:12">
      <c r="A37" s="20" t="s">
        <v>81</v>
      </c>
      <c r="B37" s="24" t="s">
        <v>82</v>
      </c>
      <c r="C37" s="25">
        <v>1.5</v>
      </c>
      <c r="D37" s="25"/>
      <c r="E37" s="24" t="s">
        <v>39</v>
      </c>
      <c r="F37" s="44" t="s">
        <v>79</v>
      </c>
      <c r="G37" s="10">
        <v>30</v>
      </c>
      <c r="H37" t="s">
        <v>83</v>
      </c>
      <c r="I37" s="10">
        <f>1.5*30</f>
        <v>45</v>
      </c>
      <c r="J37" s="14">
        <f t="shared" si="1"/>
        <v>15</v>
      </c>
      <c r="L37" s="8"/>
    </row>
    <row r="38" spans="1:12">
      <c r="A38" s="45" t="s">
        <v>84</v>
      </c>
      <c r="B38" s="24" t="s">
        <v>85</v>
      </c>
      <c r="C38" s="46">
        <v>6</v>
      </c>
      <c r="D38" s="46"/>
      <c r="E38" s="24" t="s">
        <v>21</v>
      </c>
      <c r="F38" s="44" t="s">
        <v>79</v>
      </c>
      <c r="G38" s="10">
        <v>150</v>
      </c>
      <c r="H38" t="s">
        <v>86</v>
      </c>
      <c r="I38" s="10">
        <f>6*30</f>
        <v>180</v>
      </c>
      <c r="J38" s="14">
        <f t="shared" si="1"/>
        <v>30</v>
      </c>
      <c r="L38" s="8"/>
    </row>
    <row r="39" spans="1:12" ht="30">
      <c r="A39" s="22" t="s">
        <v>87</v>
      </c>
      <c r="B39" s="20" t="s">
        <v>155</v>
      </c>
      <c r="C39" s="28">
        <v>1.25</v>
      </c>
      <c r="D39" s="28"/>
      <c r="E39" s="20" t="s">
        <v>88</v>
      </c>
      <c r="F39" s="44" t="s">
        <v>79</v>
      </c>
      <c r="G39" s="10">
        <v>23</v>
      </c>
      <c r="H39" t="s">
        <v>89</v>
      </c>
      <c r="I39" s="10">
        <f>1.25*30</f>
        <v>37.5</v>
      </c>
      <c r="J39" s="14">
        <f t="shared" si="1"/>
        <v>14.5</v>
      </c>
      <c r="L39" s="8"/>
    </row>
    <row r="40" spans="1:12">
      <c r="A40" s="22" t="s">
        <v>87</v>
      </c>
      <c r="B40" s="20"/>
      <c r="C40" s="28"/>
      <c r="D40" s="28"/>
      <c r="E40" s="20" t="s">
        <v>156</v>
      </c>
      <c r="F40" s="44" t="s">
        <v>76</v>
      </c>
      <c r="G40" s="10">
        <v>12</v>
      </c>
      <c r="I40" s="10"/>
      <c r="J40" s="14">
        <f t="shared" si="1"/>
        <v>-12</v>
      </c>
      <c r="L40" s="8"/>
    </row>
    <row r="41" spans="1:12" ht="30" customHeight="1">
      <c r="A41" s="22" t="s">
        <v>90</v>
      </c>
      <c r="B41" s="24" t="s">
        <v>49</v>
      </c>
      <c r="C41" s="25">
        <v>5</v>
      </c>
      <c r="D41" s="25"/>
      <c r="E41" s="24" t="s">
        <v>50</v>
      </c>
      <c r="F41" s="44" t="s">
        <v>79</v>
      </c>
      <c r="G41" s="10">
        <f>155*0.95</f>
        <v>147.25</v>
      </c>
      <c r="H41" t="s">
        <v>91</v>
      </c>
      <c r="I41" s="10">
        <f>5*31</f>
        <v>155</v>
      </c>
      <c r="J41" s="14">
        <f t="shared" si="1"/>
        <v>7.75</v>
      </c>
      <c r="K41" t="s">
        <v>92</v>
      </c>
      <c r="L41" s="8">
        <v>5</v>
      </c>
    </row>
    <row r="42" spans="1:12" ht="30">
      <c r="A42" s="22" t="s">
        <v>93</v>
      </c>
      <c r="B42" s="24" t="s">
        <v>94</v>
      </c>
      <c r="C42" s="25">
        <v>3</v>
      </c>
      <c r="D42" s="25"/>
      <c r="E42" s="24" t="s">
        <v>50</v>
      </c>
      <c r="F42" s="44" t="s">
        <v>79</v>
      </c>
      <c r="G42" s="10">
        <f>93*0.95</f>
        <v>88.35</v>
      </c>
      <c r="H42" t="s">
        <v>95</v>
      </c>
      <c r="I42" s="10">
        <f>3*31</f>
        <v>93</v>
      </c>
      <c r="J42" s="14">
        <f t="shared" si="1"/>
        <v>4.6500000000000057</v>
      </c>
      <c r="K42" t="s">
        <v>92</v>
      </c>
      <c r="L42" s="8">
        <v>3</v>
      </c>
    </row>
    <row r="43" spans="1:12">
      <c r="A43" s="47" t="s">
        <v>96</v>
      </c>
      <c r="B43" s="26" t="s">
        <v>97</v>
      </c>
      <c r="C43" s="48">
        <v>3</v>
      </c>
      <c r="D43" s="48"/>
      <c r="E43" s="26" t="s">
        <v>21</v>
      </c>
      <c r="F43" s="44" t="s">
        <v>79</v>
      </c>
      <c r="G43" s="10">
        <v>60</v>
      </c>
      <c r="H43" t="s">
        <v>98</v>
      </c>
      <c r="I43" s="10">
        <f>3*30</f>
        <v>90</v>
      </c>
      <c r="J43" s="14">
        <f t="shared" si="1"/>
        <v>30</v>
      </c>
      <c r="L43" s="8"/>
    </row>
    <row r="44" spans="1:12">
      <c r="A44" s="42" t="s">
        <v>99</v>
      </c>
      <c r="B44" s="26" t="s">
        <v>97</v>
      </c>
      <c r="C44" s="48">
        <v>4.5</v>
      </c>
      <c r="D44" s="48"/>
      <c r="E44" s="26" t="s">
        <v>100</v>
      </c>
      <c r="F44" s="44" t="s">
        <v>79</v>
      </c>
      <c r="G44" s="10">
        <v>78.75</v>
      </c>
      <c r="H44" t="s">
        <v>101</v>
      </c>
      <c r="I44" s="10">
        <f>4.5*30</f>
        <v>135</v>
      </c>
      <c r="J44" s="14">
        <f t="shared" si="1"/>
        <v>56.25</v>
      </c>
      <c r="L44" s="8"/>
    </row>
    <row r="45" spans="1:12">
      <c r="A45" s="42" t="s">
        <v>102</v>
      </c>
      <c r="B45" s="26" t="s">
        <v>103</v>
      </c>
      <c r="C45" s="48">
        <v>1</v>
      </c>
      <c r="D45" s="48"/>
      <c r="E45" s="26" t="s">
        <v>21</v>
      </c>
      <c r="F45" s="44" t="s">
        <v>79</v>
      </c>
      <c r="G45" s="10">
        <v>20</v>
      </c>
      <c r="H45" t="s">
        <v>104</v>
      </c>
      <c r="I45" s="10">
        <f>1*30</f>
        <v>30</v>
      </c>
      <c r="J45" s="14">
        <f t="shared" si="1"/>
        <v>10</v>
      </c>
      <c r="L45" s="8"/>
    </row>
    <row r="46" spans="1:12">
      <c r="A46" s="22" t="s">
        <v>105</v>
      </c>
      <c r="B46" s="24" t="s">
        <v>106</v>
      </c>
      <c r="C46" s="25">
        <v>2.5</v>
      </c>
      <c r="D46" s="25"/>
      <c r="E46" s="24" t="s">
        <v>21</v>
      </c>
      <c r="F46" s="44" t="s">
        <v>79</v>
      </c>
      <c r="G46" s="10">
        <v>60</v>
      </c>
      <c r="H46" t="s">
        <v>107</v>
      </c>
      <c r="I46" s="10">
        <f>2.5*30</f>
        <v>75</v>
      </c>
      <c r="J46" s="14">
        <f t="shared" si="1"/>
        <v>15</v>
      </c>
      <c r="L46" s="8"/>
    </row>
    <row r="47" spans="1:12">
      <c r="A47" s="22" t="s">
        <v>108</v>
      </c>
      <c r="B47" s="24" t="s">
        <v>109</v>
      </c>
      <c r="C47" s="25">
        <v>4.5</v>
      </c>
      <c r="D47" s="25"/>
      <c r="E47" s="24" t="s">
        <v>43</v>
      </c>
      <c r="F47" s="44" t="s">
        <v>79</v>
      </c>
      <c r="G47" s="10">
        <v>120</v>
      </c>
      <c r="H47" t="s">
        <v>101</v>
      </c>
      <c r="I47" s="10">
        <f>4.5*30</f>
        <v>135</v>
      </c>
      <c r="J47" s="14">
        <f t="shared" si="1"/>
        <v>15</v>
      </c>
      <c r="L47" s="8"/>
    </row>
    <row r="48" spans="1:12">
      <c r="A48" s="22" t="s">
        <v>110</v>
      </c>
      <c r="B48" s="24" t="s">
        <v>111</v>
      </c>
      <c r="C48" s="25">
        <v>1.75</v>
      </c>
      <c r="D48" s="25"/>
      <c r="E48" s="24" t="s">
        <v>43</v>
      </c>
      <c r="F48" s="44" t="s">
        <v>79</v>
      </c>
      <c r="G48" s="49">
        <v>45</v>
      </c>
      <c r="H48" s="50" t="s">
        <v>112</v>
      </c>
      <c r="I48" s="49">
        <f>1.75*30</f>
        <v>52.5</v>
      </c>
      <c r="J48" s="14">
        <f t="shared" si="1"/>
        <v>7.5</v>
      </c>
      <c r="K48" s="50"/>
      <c r="L48" s="14"/>
    </row>
    <row r="49" spans="1:12">
      <c r="A49" s="51" t="s">
        <v>113</v>
      </c>
      <c r="B49" s="52" t="s">
        <v>114</v>
      </c>
      <c r="C49" s="53">
        <v>1.5</v>
      </c>
      <c r="D49" s="53"/>
      <c r="E49" s="52" t="s">
        <v>115</v>
      </c>
      <c r="F49" s="44" t="s">
        <v>79</v>
      </c>
      <c r="G49" s="33">
        <v>43.75</v>
      </c>
      <c r="H49" s="34" t="s">
        <v>83</v>
      </c>
      <c r="I49" s="33">
        <f>1.5*30</f>
        <v>45</v>
      </c>
      <c r="J49" s="36">
        <f t="shared" si="1"/>
        <v>1.25</v>
      </c>
      <c r="K49" s="34"/>
      <c r="L49" s="36"/>
    </row>
    <row r="50" spans="1:12" ht="15.75">
      <c r="A50" s="54"/>
      <c r="B50" s="38" t="s">
        <v>69</v>
      </c>
      <c r="C50" s="39">
        <f>SUM(C35:C49)</f>
        <v>53.5</v>
      </c>
      <c r="D50" s="39"/>
      <c r="E50" s="55"/>
      <c r="G50" s="10">
        <f>SUM(G33:G49)</f>
        <v>1338.85</v>
      </c>
      <c r="I50" s="10">
        <f>SUM(I33:I49)</f>
        <v>1616.5</v>
      </c>
      <c r="J50" s="10">
        <f>SUM(J26:J49)</f>
        <v>131.98000000000002</v>
      </c>
      <c r="L50" s="8">
        <f>SUM(L33:L49)</f>
        <v>11.5</v>
      </c>
    </row>
    <row r="51" spans="1:12">
      <c r="G51" s="10"/>
      <c r="I51" s="10"/>
      <c r="L51" s="8"/>
    </row>
    <row r="52" spans="1:12" ht="15.75" customHeight="1">
      <c r="A52" s="40" t="s">
        <v>116</v>
      </c>
      <c r="B52" s="40"/>
      <c r="C52" s="40"/>
      <c r="D52" s="40"/>
      <c r="E52" s="40"/>
      <c r="G52" s="10"/>
      <c r="I52" s="6"/>
      <c r="K52" s="11"/>
      <c r="L52" s="8"/>
    </row>
    <row r="53" spans="1:12" ht="21">
      <c r="A53" s="12"/>
      <c r="B53" s="12"/>
      <c r="C53" s="12"/>
      <c r="D53" s="12"/>
      <c r="E53" s="11" t="s">
        <v>7</v>
      </c>
      <c r="F53" s="11"/>
      <c r="G53" s="13"/>
      <c r="I53" s="13"/>
      <c r="J53" s="14">
        <v>-300</v>
      </c>
      <c r="K53" s="11" t="s">
        <v>9</v>
      </c>
      <c r="L53" s="8"/>
    </row>
    <row r="54" spans="1:12" ht="21">
      <c r="A54" s="12"/>
      <c r="B54" s="12"/>
      <c r="C54" s="12"/>
      <c r="D54" s="12"/>
      <c r="E54" s="11" t="s">
        <v>117</v>
      </c>
      <c r="F54" s="11"/>
      <c r="G54" s="13"/>
      <c r="I54" s="13"/>
      <c r="J54" s="14">
        <v>-30</v>
      </c>
      <c r="K54" s="11" t="s">
        <v>9</v>
      </c>
      <c r="L54" s="8"/>
    </row>
    <row r="55" spans="1:12">
      <c r="E55" s="11" t="s">
        <v>11</v>
      </c>
      <c r="F55" s="11"/>
      <c r="G55" s="13"/>
      <c r="H55" t="s">
        <v>12</v>
      </c>
      <c r="I55" s="13">
        <f>6.25*30</f>
        <v>187.5</v>
      </c>
      <c r="J55" s="5">
        <f>6.25*30</f>
        <v>187.5</v>
      </c>
      <c r="K55" s="11"/>
      <c r="L55" s="8"/>
    </row>
    <row r="56" spans="1:12">
      <c r="A56" s="15" t="s">
        <v>22</v>
      </c>
      <c r="B56" s="16" t="s">
        <v>14</v>
      </c>
      <c r="C56" s="17"/>
      <c r="E56" s="11" t="s">
        <v>15</v>
      </c>
      <c r="F56" s="11" t="s">
        <v>16</v>
      </c>
      <c r="G56" s="18">
        <f>11*3.25</f>
        <v>35.75</v>
      </c>
      <c r="H56" s="5"/>
      <c r="I56" s="13"/>
      <c r="J56" s="13"/>
      <c r="K56" s="19"/>
      <c r="L56" s="8"/>
    </row>
    <row r="57" spans="1:12">
      <c r="A57" s="15" t="s">
        <v>17</v>
      </c>
      <c r="B57" s="16" t="s">
        <v>14</v>
      </c>
      <c r="C57" s="17"/>
      <c r="E57" s="11" t="s">
        <v>21</v>
      </c>
      <c r="F57" s="11" t="s">
        <v>19</v>
      </c>
      <c r="G57" s="18">
        <f>7*3.25</f>
        <v>22.75</v>
      </c>
      <c r="I57" s="13"/>
      <c r="J57" s="13"/>
      <c r="K57" s="19"/>
      <c r="L57" s="8"/>
    </row>
    <row r="58" spans="1:12">
      <c r="A58" s="15" t="s">
        <v>17</v>
      </c>
      <c r="B58" s="16" t="s">
        <v>14</v>
      </c>
      <c r="C58" s="17"/>
      <c r="E58" s="11" t="s">
        <v>18</v>
      </c>
      <c r="F58" s="11" t="s">
        <v>19</v>
      </c>
      <c r="G58" s="18">
        <f>7*3.25</f>
        <v>22.75</v>
      </c>
      <c r="I58" s="13"/>
      <c r="J58" s="13"/>
      <c r="K58" s="19"/>
      <c r="L58" s="8"/>
    </row>
    <row r="59" spans="1:12">
      <c r="A59" s="15" t="s">
        <v>29</v>
      </c>
      <c r="B59" s="16" t="s">
        <v>118</v>
      </c>
      <c r="C59" s="17"/>
      <c r="E59" s="11" t="s">
        <v>119</v>
      </c>
      <c r="F59" s="11" t="s">
        <v>19</v>
      </c>
      <c r="G59" s="18">
        <v>2.5</v>
      </c>
      <c r="I59" s="13"/>
      <c r="J59" s="13"/>
      <c r="K59" s="19"/>
      <c r="L59" s="8"/>
    </row>
    <row r="60" spans="1:12" ht="30">
      <c r="A60" s="15" t="s">
        <v>72</v>
      </c>
      <c r="B60" s="16" t="s">
        <v>14</v>
      </c>
      <c r="C60" s="17"/>
      <c r="E60" s="11" t="s">
        <v>23</v>
      </c>
      <c r="F60" s="20" t="s">
        <v>74</v>
      </c>
      <c r="G60" s="18">
        <f>5*3.25</f>
        <v>16.25</v>
      </c>
      <c r="H60" s="5"/>
      <c r="I60" s="13"/>
      <c r="J60" s="13"/>
      <c r="K60" s="19"/>
      <c r="L60" s="8"/>
    </row>
    <row r="61" spans="1:12" ht="31.5">
      <c r="A61" s="12"/>
      <c r="B61" s="12"/>
      <c r="C61" s="12"/>
      <c r="D61" s="12"/>
      <c r="E61" s="12"/>
      <c r="F61" s="11"/>
      <c r="G61" s="13">
        <f>SUM(G56:G60)</f>
        <v>100</v>
      </c>
      <c r="H61" t="s">
        <v>25</v>
      </c>
      <c r="I61" s="13">
        <f>3.5*31</f>
        <v>108.5</v>
      </c>
      <c r="J61" s="14">
        <f>I61-G61</f>
        <v>8.5</v>
      </c>
      <c r="K61" s="11" t="s">
        <v>120</v>
      </c>
      <c r="L61" s="8">
        <v>3.5</v>
      </c>
    </row>
    <row r="62" spans="1:12">
      <c r="A62" s="20" t="s">
        <v>29</v>
      </c>
      <c r="B62" s="24" t="s">
        <v>30</v>
      </c>
      <c r="C62" s="25">
        <v>3.5</v>
      </c>
      <c r="D62" s="25"/>
      <c r="E62" s="26" t="s">
        <v>31</v>
      </c>
      <c r="G62" s="10"/>
      <c r="I62" s="10"/>
      <c r="L62" s="8"/>
    </row>
    <row r="63" spans="1:12" ht="30">
      <c r="A63" s="20" t="s">
        <v>121</v>
      </c>
      <c r="B63" s="24" t="s">
        <v>122</v>
      </c>
      <c r="C63" s="25">
        <v>18</v>
      </c>
      <c r="D63" s="25"/>
      <c r="E63" s="24" t="s">
        <v>123</v>
      </c>
      <c r="F63" s="11" t="s">
        <v>124</v>
      </c>
      <c r="G63" s="10">
        <v>488.6</v>
      </c>
      <c r="H63" t="s">
        <v>125</v>
      </c>
      <c r="I63" s="10">
        <f>18*30</f>
        <v>540</v>
      </c>
      <c r="J63" s="14">
        <f>I63-G63</f>
        <v>51.399999999999977</v>
      </c>
      <c r="K63" t="s">
        <v>126</v>
      </c>
      <c r="L63" s="8">
        <v>70</v>
      </c>
    </row>
    <row r="64" spans="1:12">
      <c r="A64" s="20"/>
      <c r="B64" s="24"/>
      <c r="C64" s="25"/>
      <c r="D64" s="25"/>
      <c r="E64" s="24"/>
      <c r="F64" s="11"/>
      <c r="G64" s="10"/>
      <c r="I64" s="10"/>
      <c r="J64" s="14">
        <v>70</v>
      </c>
      <c r="L64" s="8"/>
    </row>
    <row r="65" spans="1:12">
      <c r="A65" s="22" t="s">
        <v>127</v>
      </c>
      <c r="B65" s="20" t="s">
        <v>128</v>
      </c>
      <c r="C65" s="28">
        <v>4</v>
      </c>
      <c r="D65" s="28"/>
      <c r="E65" s="20" t="s">
        <v>129</v>
      </c>
      <c r="F65" s="20" t="s">
        <v>154</v>
      </c>
      <c r="G65" s="10">
        <f>120*0.95</f>
        <v>114</v>
      </c>
      <c r="H65" t="s">
        <v>130</v>
      </c>
      <c r="I65" s="10">
        <f>4*30</f>
        <v>120</v>
      </c>
      <c r="J65" s="14">
        <f t="shared" ref="J65:J76" si="2">I65-G65</f>
        <v>6</v>
      </c>
      <c r="L65" s="8"/>
    </row>
    <row r="66" spans="1:12">
      <c r="A66" s="22" t="s">
        <v>131</v>
      </c>
      <c r="B66" s="24" t="s">
        <v>132</v>
      </c>
      <c r="C66" s="25">
        <v>2.25</v>
      </c>
      <c r="D66" s="25"/>
      <c r="E66" s="20" t="s">
        <v>129</v>
      </c>
      <c r="F66" s="20" t="s">
        <v>154</v>
      </c>
      <c r="G66" s="10">
        <f>60*0.95</f>
        <v>57</v>
      </c>
      <c r="H66" t="s">
        <v>133</v>
      </c>
      <c r="I66" s="10">
        <f>2.25*30</f>
        <v>67.5</v>
      </c>
      <c r="J66" s="14">
        <f t="shared" si="2"/>
        <v>10.5</v>
      </c>
      <c r="L66" s="8"/>
    </row>
    <row r="67" spans="1:12" ht="30">
      <c r="A67" s="22" t="s">
        <v>134</v>
      </c>
      <c r="B67" s="24" t="s">
        <v>135</v>
      </c>
      <c r="C67" s="25">
        <v>2.5</v>
      </c>
      <c r="D67" s="25"/>
      <c r="E67" s="24" t="s">
        <v>43</v>
      </c>
      <c r="F67" s="20" t="s">
        <v>154</v>
      </c>
      <c r="G67" s="10">
        <v>60</v>
      </c>
      <c r="H67" t="s">
        <v>107</v>
      </c>
      <c r="I67" s="10">
        <f>2.5*30</f>
        <v>75</v>
      </c>
      <c r="J67" s="14">
        <f t="shared" si="2"/>
        <v>15</v>
      </c>
      <c r="L67" s="8"/>
    </row>
    <row r="68" spans="1:12">
      <c r="A68" s="20" t="s">
        <v>136</v>
      </c>
      <c r="B68" s="24" t="s">
        <v>137</v>
      </c>
      <c r="C68" s="25">
        <v>6</v>
      </c>
      <c r="D68" s="25"/>
      <c r="E68" s="24" t="s">
        <v>21</v>
      </c>
      <c r="F68" s="20" t="s">
        <v>154</v>
      </c>
      <c r="G68" s="10">
        <v>150</v>
      </c>
      <c r="H68" t="s">
        <v>86</v>
      </c>
      <c r="I68" s="10">
        <f>6*30</f>
        <v>180</v>
      </c>
      <c r="J68" s="14">
        <f t="shared" si="2"/>
        <v>30</v>
      </c>
      <c r="L68" s="8"/>
    </row>
    <row r="69" spans="1:12">
      <c r="A69" s="22" t="s">
        <v>138</v>
      </c>
      <c r="B69" s="24" t="s">
        <v>139</v>
      </c>
      <c r="C69" s="25">
        <v>1.5</v>
      </c>
      <c r="D69" s="25"/>
      <c r="E69" s="24" t="s">
        <v>21</v>
      </c>
      <c r="F69" s="20" t="s">
        <v>154</v>
      </c>
      <c r="G69" s="10">
        <v>37.5</v>
      </c>
      <c r="H69" t="s">
        <v>83</v>
      </c>
      <c r="I69" s="10">
        <f>1.5*30</f>
        <v>45</v>
      </c>
      <c r="J69" s="14">
        <f t="shared" si="2"/>
        <v>7.5</v>
      </c>
      <c r="L69" s="8"/>
    </row>
    <row r="70" spans="1:12">
      <c r="A70" s="22" t="s">
        <v>140</v>
      </c>
      <c r="B70" s="24" t="s">
        <v>139</v>
      </c>
      <c r="C70" s="25">
        <v>2.6</v>
      </c>
      <c r="D70" s="25"/>
      <c r="E70" s="24" t="s">
        <v>21</v>
      </c>
      <c r="F70" s="20" t="s">
        <v>154</v>
      </c>
      <c r="G70" s="10">
        <v>45</v>
      </c>
      <c r="H70" t="s">
        <v>141</v>
      </c>
      <c r="I70" s="10">
        <f>2.6*30</f>
        <v>78</v>
      </c>
      <c r="J70" s="14">
        <f t="shared" si="2"/>
        <v>33</v>
      </c>
      <c r="L70" s="8"/>
    </row>
    <row r="71" spans="1:12" ht="30">
      <c r="A71" s="22" t="s">
        <v>142</v>
      </c>
      <c r="B71" s="24" t="s">
        <v>143</v>
      </c>
      <c r="C71" s="25">
        <v>9</v>
      </c>
      <c r="D71" s="25"/>
      <c r="E71" s="24" t="s">
        <v>50</v>
      </c>
      <c r="F71" s="20" t="s">
        <v>154</v>
      </c>
      <c r="G71" s="10">
        <v>267.55</v>
      </c>
      <c r="H71" t="s">
        <v>144</v>
      </c>
      <c r="I71" s="10">
        <f>9*31</f>
        <v>279</v>
      </c>
      <c r="J71" s="14">
        <f t="shared" si="2"/>
        <v>11.449999999999989</v>
      </c>
      <c r="K71" t="s">
        <v>92</v>
      </c>
      <c r="L71" s="8">
        <v>9</v>
      </c>
    </row>
    <row r="72" spans="1:12" ht="30">
      <c r="A72" s="22" t="s">
        <v>145</v>
      </c>
      <c r="B72" s="24" t="s">
        <v>55</v>
      </c>
      <c r="C72" s="25">
        <v>3</v>
      </c>
      <c r="D72" s="37"/>
      <c r="E72" s="24" t="s">
        <v>43</v>
      </c>
      <c r="F72" s="20" t="s">
        <v>154</v>
      </c>
      <c r="G72" s="10">
        <v>67.25</v>
      </c>
      <c r="H72" t="s">
        <v>98</v>
      </c>
      <c r="I72" s="10">
        <f>3*30</f>
        <v>90</v>
      </c>
      <c r="J72" s="14">
        <f t="shared" si="2"/>
        <v>22.75</v>
      </c>
      <c r="L72" s="8"/>
    </row>
    <row r="73" spans="1:12">
      <c r="A73" s="22" t="s">
        <v>146</v>
      </c>
      <c r="B73" s="24" t="s">
        <v>147</v>
      </c>
      <c r="C73" s="25">
        <v>5</v>
      </c>
      <c r="D73" s="25"/>
      <c r="E73" s="20" t="s">
        <v>129</v>
      </c>
      <c r="F73" s="20" t="s">
        <v>154</v>
      </c>
      <c r="G73" s="10">
        <f>150*0.95</f>
        <v>142.5</v>
      </c>
      <c r="H73" t="s">
        <v>148</v>
      </c>
      <c r="I73" s="10">
        <f>5*30</f>
        <v>150</v>
      </c>
      <c r="J73" s="14">
        <f t="shared" si="2"/>
        <v>7.5</v>
      </c>
      <c r="L73" s="8"/>
    </row>
    <row r="74" spans="1:12" ht="30">
      <c r="A74" s="22" t="s">
        <v>149</v>
      </c>
      <c r="B74" s="24" t="s">
        <v>150</v>
      </c>
      <c r="C74" s="25">
        <v>4</v>
      </c>
      <c r="D74" s="25"/>
      <c r="E74" s="20" t="s">
        <v>43</v>
      </c>
      <c r="F74" s="20" t="s">
        <v>154</v>
      </c>
      <c r="G74" s="10">
        <v>86.1</v>
      </c>
      <c r="H74" t="s">
        <v>130</v>
      </c>
      <c r="I74" s="10">
        <f>4*30</f>
        <v>120</v>
      </c>
      <c r="J74" s="14">
        <f t="shared" si="2"/>
        <v>33.900000000000006</v>
      </c>
      <c r="L74" s="8"/>
    </row>
    <row r="75" spans="1:12">
      <c r="A75" s="22" t="s">
        <v>151</v>
      </c>
      <c r="B75" s="24" t="s">
        <v>42</v>
      </c>
      <c r="C75" s="25">
        <v>2.25</v>
      </c>
      <c r="D75" s="37"/>
      <c r="E75" s="24" t="s">
        <v>43</v>
      </c>
      <c r="F75" s="20" t="s">
        <v>154</v>
      </c>
      <c r="G75" s="10">
        <v>60</v>
      </c>
      <c r="H75" t="s">
        <v>133</v>
      </c>
      <c r="I75" s="10">
        <f>2.25*30</f>
        <v>67.5</v>
      </c>
      <c r="J75" s="14">
        <f t="shared" si="2"/>
        <v>7.5</v>
      </c>
      <c r="L75" s="8"/>
    </row>
    <row r="76" spans="1:12" ht="30">
      <c r="A76" s="51" t="s">
        <v>152</v>
      </c>
      <c r="B76" s="52" t="s">
        <v>153</v>
      </c>
      <c r="C76" s="53">
        <v>5</v>
      </c>
      <c r="D76" s="53"/>
      <c r="E76" s="52" t="s">
        <v>39</v>
      </c>
      <c r="F76" s="20" t="s">
        <v>154</v>
      </c>
      <c r="G76" s="33">
        <v>135</v>
      </c>
      <c r="H76" s="34" t="s">
        <v>148</v>
      </c>
      <c r="I76" s="33">
        <f>5*30</f>
        <v>150</v>
      </c>
      <c r="J76" s="36">
        <f t="shared" si="2"/>
        <v>15</v>
      </c>
      <c r="L76" s="8"/>
    </row>
    <row r="77" spans="1:12" ht="15.75">
      <c r="A77" s="54"/>
      <c r="B77" s="56" t="s">
        <v>69</v>
      </c>
      <c r="C77" s="39">
        <f>SUM(C62:C76)</f>
        <v>68.599999999999994</v>
      </c>
      <c r="D77" s="39"/>
      <c r="E77" s="55"/>
      <c r="G77" s="10">
        <f>SUM(G61:G76)</f>
        <v>1810.4999999999998</v>
      </c>
      <c r="I77" s="10"/>
      <c r="J77" s="10">
        <f>SUM(J53:J76)</f>
        <v>187.49999999999997</v>
      </c>
      <c r="L77" s="8"/>
    </row>
    <row r="78" spans="1:12">
      <c r="G78" s="10"/>
      <c r="I78" s="6"/>
      <c r="K78" s="11"/>
      <c r="L78" s="8"/>
    </row>
    <row r="80" spans="1:12">
      <c r="B80" s="58" t="s">
        <v>161</v>
      </c>
      <c r="C80" s="60">
        <f>SUM(C77+C50+C24)</f>
        <v>181.1</v>
      </c>
      <c r="F80" s="58" t="s">
        <v>159</v>
      </c>
      <c r="G80" s="60">
        <f>SUM(G77+G50+G24)</f>
        <v>4738.0199999999995</v>
      </c>
      <c r="H80" s="57"/>
      <c r="I80" s="57"/>
      <c r="J80" s="60">
        <f>SUM(J77+J50+J24)</f>
        <v>368.64</v>
      </c>
      <c r="K80" s="57" t="s">
        <v>160</v>
      </c>
    </row>
  </sheetData>
  <mergeCells count="4">
    <mergeCell ref="B1:C1"/>
    <mergeCell ref="A2:E2"/>
    <mergeCell ref="A25:E25"/>
    <mergeCell ref="A52:E5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</dc:creator>
  <cp:lastModifiedBy>Marianne</cp:lastModifiedBy>
  <dcterms:created xsi:type="dcterms:W3CDTF">2013-01-08T13:27:19Z</dcterms:created>
  <dcterms:modified xsi:type="dcterms:W3CDTF">2013-01-08T14:37:48Z</dcterms:modified>
</cp:coreProperties>
</file>