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comments1.xml><?xml version="1.0" encoding="utf-8"?>
<comments xmlns="http://schemas.openxmlformats.org/spreadsheetml/2006/main">
  <authors>
    <author>Kate</author>
  </authors>
  <commentList>
    <comment ref="C3" authorId="0">
      <text>
        <r>
          <rPr>
            <sz val="11"/>
            <color indexed="8"/>
            <rFont val="Helvetica"/>
          </rPr>
          <t>Kate:
In minutes and fractions of minutes (not in minutes:seconds). Have been rounded to 2 decimals in some cases</t>
        </r>
      </text>
    </comment>
    <comment ref="D3" authorId="0">
      <text>
        <r>
          <rPr>
            <sz val="11"/>
            <color indexed="8"/>
            <rFont val="Helvetica"/>
          </rPr>
          <t>Kate:
Pre-wash weight for all weights in table</t>
        </r>
      </text>
    </comment>
    <comment ref="R7" authorId="0">
      <text>
        <r>
          <rPr>
            <sz val="11"/>
            <color indexed="8"/>
            <rFont val="Helvetica"/>
          </rPr>
          <t>Kate:
Don’t understand notes that Paul wrote in book. Besides 1.47+10.5lb is written 1/3 of trial, with another number, 8.5 underneath</t>
        </r>
      </text>
    </comment>
    <comment ref="T7" authorId="0">
      <text>
        <r>
          <rPr>
            <sz val="11"/>
            <color indexed="8"/>
            <rFont val="Helvetica"/>
          </rPr>
          <t>Kate:
Also confused about how much of the bed was harvested and what this number represents</t>
        </r>
      </text>
    </comment>
    <comment ref="S9" authorId="0">
      <text>
        <r>
          <rPr>
            <sz val="11"/>
            <color indexed="8"/>
            <rFont val="Helvetica"/>
          </rPr>
          <t>Kate:
3 sections</t>
        </r>
      </text>
    </comment>
    <comment ref="T9" authorId="0">
      <text>
        <r>
          <rPr>
            <sz val="11"/>
            <color indexed="8"/>
            <rFont val="Helvetica"/>
          </rPr>
          <t>Kate:
3 sections</t>
        </r>
      </text>
    </comment>
    <comment ref="L11" authorId="0">
      <text>
        <r>
          <rPr>
            <sz val="11"/>
            <color indexed="8"/>
            <rFont val="Helvetica"/>
          </rPr>
          <t>Kate:
New washing/processing technique of washing and spinning the heads whole, letting them dry and breaking them apart. Took 28 minutes to wash the 29.5 lbs.</t>
        </r>
      </text>
    </comment>
  </commentList>
</comments>
</file>

<file path=xl/sharedStrings.xml><?xml version="1.0" encoding="utf-8"?>
<sst xmlns="http://schemas.openxmlformats.org/spreadsheetml/2006/main" uniqueCount="41">
  <si>
    <t>Table 1</t>
  </si>
  <si>
    <t>BED</t>
  </si>
  <si>
    <t>CROP</t>
  </si>
  <si>
    <t>9/23 Harvest</t>
  </si>
  <si>
    <t>9/30 Harvest</t>
  </si>
  <si>
    <t>10/7 Harvest</t>
  </si>
  <si>
    <t>10/14 Harvest (Plastic installed on field trials)</t>
  </si>
  <si>
    <t>10/21 Harvest</t>
  </si>
  <si>
    <t>10/28 Harvest</t>
  </si>
  <si>
    <t>11/11 Harvest</t>
  </si>
  <si>
    <t>11/25 Harvest</t>
  </si>
  <si>
    <t>12/10 Harvest</t>
  </si>
  <si>
    <t>1/6 Harvest</t>
  </si>
  <si>
    <t>2/3 Harvest</t>
  </si>
  <si>
    <t>Average Time Per Harvest (min)</t>
  </si>
  <si>
    <t>Average Weight Per Harvest (lbs)</t>
  </si>
  <si>
    <t>Weight Harvested (lbs) per Minute</t>
  </si>
  <si>
    <t>Average Price       Dollars/lbs</t>
  </si>
  <si>
    <t>Dollars Harvested Per Minute</t>
  </si>
  <si>
    <t>Total Harvest Yields (lbs) per 60 Row Feet</t>
  </si>
  <si>
    <t>Total Income Per 60 Row Feet</t>
  </si>
  <si>
    <t>Average Crop Dollars Per Minute</t>
  </si>
  <si>
    <t>Average Crop Income Per Mechanism</t>
  </si>
  <si>
    <t>Average Crop Income Per Experiment</t>
  </si>
  <si>
    <t>Average Income Per Mechanism</t>
  </si>
  <si>
    <t>Harvest time</t>
  </si>
  <si>
    <t>Weight</t>
  </si>
  <si>
    <t>1a (greenhouse, first planting)</t>
  </si>
  <si>
    <t>Flamingo</t>
  </si>
  <si>
    <t>Tyee</t>
  </si>
  <si>
    <t>163% higher than control</t>
  </si>
  <si>
    <t>Braising Mix</t>
  </si>
  <si>
    <t>Salanova</t>
  </si>
  <si>
    <t>1b (greenhouse, second planting)</t>
  </si>
  <si>
    <t>2a (field under plastic, first planting)</t>
  </si>
  <si>
    <t>12% higher than control</t>
  </si>
  <si>
    <t>2b (field, under plastic, second planting)</t>
  </si>
  <si>
    <t>3a (field, under Remay, first planting)</t>
  </si>
  <si>
    <t>control</t>
  </si>
  <si>
    <t>?</t>
  </si>
  <si>
    <t>3b (field, under Remay, second planting)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</si>
</sst>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2"/>
      <color indexed="8"/>
      <name val="Verdana"/>
    </font>
    <font>
      <sz val="12"/>
      <color indexed="8"/>
      <name val="Helvetica"/>
    </font>
    <font>
      <sz val="11"/>
      <color indexed="8"/>
      <name val="Helvetica"/>
    </font>
    <font>
      <sz val="12"/>
      <color indexed="8"/>
      <name val="Verdana"/>
    </font>
    <font>
      <sz val="15"/>
      <color indexed="8"/>
      <name val="Verdana"/>
    </font>
    <font>
      <b val="1"/>
      <sz val="10"/>
      <color indexed="8"/>
      <name val="Helvetica"/>
    </font>
    <font>
      <sz val="10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2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1"/>
      </right>
      <top style="thin">
        <color indexed="8"/>
      </top>
      <bottom style="thin">
        <color indexed="8"/>
      </bottom>
      <diagonal/>
    </border>
    <border>
      <left style="thick">
        <color indexed="11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11"/>
      </right>
      <top style="thin">
        <color indexed="8"/>
      </top>
      <bottom style="thin">
        <color indexed="8"/>
      </bottom>
      <diagonal/>
    </border>
    <border>
      <left style="thick">
        <color indexed="11"/>
      </left>
      <right style="thick">
        <color indexed="11"/>
      </right>
      <top style="thin">
        <color indexed="8"/>
      </top>
      <bottom style="thin">
        <color indexed="8"/>
      </bottom>
      <diagonal/>
    </border>
    <border>
      <left style="thick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1"/>
      </bottom>
      <diagonal/>
    </border>
    <border>
      <left style="thin">
        <color indexed="8"/>
      </left>
      <right style="thick">
        <color indexed="11"/>
      </right>
      <top style="thin">
        <color indexed="8"/>
      </top>
      <bottom style="thick">
        <color indexed="11"/>
      </bottom>
      <diagonal/>
    </border>
    <border>
      <left style="thick">
        <color indexed="11"/>
      </left>
      <right style="thin">
        <color indexed="8"/>
      </right>
      <top style="thin">
        <color indexed="8"/>
      </top>
      <bottom style="thick">
        <color indexed="11"/>
      </bottom>
      <diagonal/>
    </border>
    <border>
      <left style="thick">
        <color indexed="11"/>
      </left>
      <right style="thick">
        <color indexed="11"/>
      </right>
      <top style="thin">
        <color indexed="8"/>
      </top>
      <bottom style="thick">
        <color indexed="11"/>
      </bottom>
      <diagonal/>
    </border>
    <border>
      <left style="thin">
        <color indexed="8"/>
      </left>
      <right style="thin">
        <color indexed="8"/>
      </right>
      <top style="thick">
        <color indexed="11"/>
      </top>
      <bottom/>
      <diagonal/>
    </border>
    <border>
      <left style="thin">
        <color indexed="8"/>
      </left>
      <right style="thick">
        <color indexed="11"/>
      </right>
      <top style="thick">
        <color indexed="11"/>
      </top>
      <bottom style="thin">
        <color indexed="8"/>
      </bottom>
      <diagonal/>
    </border>
    <border>
      <left style="thick">
        <color indexed="11"/>
      </left>
      <right style="thin">
        <color indexed="8"/>
      </right>
      <top style="thick">
        <color indexed="11"/>
      </top>
      <bottom style="thin">
        <color indexed="8"/>
      </bottom>
      <diagonal/>
    </border>
    <border>
      <left style="thick">
        <color indexed="11"/>
      </left>
      <right style="thick">
        <color indexed="11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11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top" wrapText="1"/>
    </xf>
    <xf numFmtId="0" fontId="1" borderId="1" applyNumberFormat="1" applyFont="1" applyFill="0" applyBorder="1" applyAlignment="1" applyProtection="0">
      <alignment horizontal="center" vertical="bottom"/>
    </xf>
    <xf numFmtId="1" fontId="3" borderId="2" applyNumberFormat="1" applyFont="1" applyFill="0" applyBorder="1" applyAlignment="1" applyProtection="0">
      <alignment vertical="top" wrapText="1"/>
    </xf>
    <xf numFmtId="0" fontId="3" borderId="2" applyNumberFormat="1" applyFont="1" applyFill="0" applyBorder="1" applyAlignment="1" applyProtection="0">
      <alignment vertical="top" wrapText="1"/>
    </xf>
    <xf numFmtId="0" fontId="1" borderId="2" applyNumberFormat="0" applyFont="1" applyFill="0" applyBorder="1" applyAlignment="1" applyProtection="0">
      <alignment horizontal="center" vertical="bottom"/>
    </xf>
    <xf numFmtId="0" fontId="1" borderId="3" applyNumberFormat="0" applyFont="1" applyFill="0" applyBorder="1" applyAlignment="1" applyProtection="0">
      <alignment horizontal="center" vertical="bottom"/>
    </xf>
    <xf numFmtId="0" fontId="5" fillId="2" borderId="4" applyNumberFormat="1" applyFont="1" applyFill="1" applyBorder="1" applyAlignment="1" applyProtection="0">
      <alignment vertical="top" wrapText="1"/>
    </xf>
    <xf numFmtId="0" fontId="5" fillId="2" borderId="5" applyNumberFormat="1" applyFont="1" applyFill="1" applyBorder="1" applyAlignment="1" applyProtection="0">
      <alignment vertical="top" wrapText="1"/>
    </xf>
    <xf numFmtId="0" fontId="5" fillId="2" borderId="6" applyNumberFormat="1" applyFont="1" applyFill="1" applyBorder="1" applyAlignment="1" applyProtection="0">
      <alignment vertical="top" wrapText="1"/>
    </xf>
    <xf numFmtId="1" fontId="5" fillId="2" borderId="7" applyNumberFormat="1" applyFont="1" applyFill="1" applyBorder="1" applyAlignment="1" applyProtection="0">
      <alignment vertical="top" wrapText="1"/>
    </xf>
    <xf numFmtId="0" fontId="5" fillId="2" borderId="8" applyNumberFormat="1" applyFont="1" applyFill="1" applyBorder="1" applyAlignment="1" applyProtection="0">
      <alignment vertical="top" wrapText="1"/>
    </xf>
    <xf numFmtId="0" fontId="5" fillId="2" borderId="9" applyNumberFormat="1" applyFont="1" applyFill="1" applyBorder="1" applyAlignment="1" applyProtection="0">
      <alignment vertical="top" wrapText="1"/>
    </xf>
    <xf numFmtId="1" fontId="5" fillId="3" borderId="10" applyNumberFormat="1" applyFont="1" applyFill="1" applyBorder="1" applyAlignment="1" applyProtection="0">
      <alignment vertical="top" wrapText="1"/>
    </xf>
    <xf numFmtId="1" fontId="6" borderId="11" applyNumberFormat="1" applyFont="1" applyFill="0" applyBorder="1" applyAlignment="1" applyProtection="0">
      <alignment vertical="top" wrapText="1"/>
    </xf>
    <xf numFmtId="0" fontId="6" borderId="12" applyNumberFormat="1" applyFont="1" applyFill="0" applyBorder="1" applyAlignment="1" applyProtection="0">
      <alignment vertical="top" wrapText="1"/>
    </xf>
    <xf numFmtId="0" fontId="6" borderId="11" applyNumberFormat="1" applyFont="1" applyFill="0" applyBorder="1" applyAlignment="1" applyProtection="0">
      <alignment vertical="top" wrapText="1"/>
    </xf>
    <xf numFmtId="0" fontId="6" borderId="13" applyNumberFormat="0" applyFont="1" applyFill="0" applyBorder="1" applyAlignment="1" applyProtection="0">
      <alignment vertical="top" wrapText="1"/>
    </xf>
    <xf numFmtId="2" fontId="6" borderId="13" applyNumberFormat="1" applyFont="1" applyFill="0" applyBorder="1" applyAlignment="1" applyProtection="0">
      <alignment vertical="top" wrapText="1"/>
    </xf>
    <xf numFmtId="0" fontId="5" fillId="3" borderId="14" applyNumberFormat="1" applyFont="1" applyFill="1" applyBorder="1" applyAlignment="1" applyProtection="0">
      <alignment vertical="top" wrapText="1"/>
    </xf>
    <xf numFmtId="0" fontId="6" borderId="15" applyNumberFormat="1" applyFont="1" applyFill="0" applyBorder="1" applyAlignment="1" applyProtection="0">
      <alignment vertical="top" wrapText="1"/>
    </xf>
    <xf numFmtId="0" fontId="6" borderId="16" applyNumberFormat="1" applyFont="1" applyFill="0" applyBorder="1" applyAlignment="1" applyProtection="0">
      <alignment vertical="top" wrapText="1"/>
    </xf>
    <xf numFmtId="2" fontId="6" borderId="17" applyNumberFormat="1" applyFont="1" applyFill="0" applyBorder="1" applyAlignment="1" applyProtection="0">
      <alignment vertical="top" wrapText="1"/>
    </xf>
    <xf numFmtId="1" fontId="5" fillId="3" borderId="18" applyNumberFormat="1" applyFont="1" applyFill="1" applyBorder="1" applyAlignment="1" applyProtection="0">
      <alignment vertical="top" wrapText="1"/>
    </xf>
    <xf numFmtId="0" fontId="6" borderId="5" applyNumberFormat="1" applyFont="1" applyFill="0" applyBorder="1" applyAlignment="1" applyProtection="0">
      <alignment vertical="top" wrapText="1"/>
    </xf>
    <xf numFmtId="0" fontId="6" borderId="9" applyNumberFormat="1" applyFont="1" applyFill="0" applyBorder="1" applyAlignment="1" applyProtection="0">
      <alignment vertical="top" wrapText="1"/>
    </xf>
    <xf numFmtId="2" fontId="6" borderId="8" applyNumberFormat="1" applyFont="1" applyFill="0" applyBorder="1" applyAlignment="1" applyProtection="0">
      <alignment vertical="top" wrapText="1"/>
    </xf>
    <xf numFmtId="0" fontId="3" borderId="19" applyNumberFormat="1" applyFont="1" applyFill="0" applyBorder="1" applyAlignment="1" applyProtection="0">
      <alignment vertical="top" wrapText="1"/>
    </xf>
    <xf numFmtId="1" fontId="6" borderId="9" applyNumberFormat="1" applyFont="1" applyFill="0" applyBorder="1" applyAlignment="1" applyProtection="0">
      <alignment vertical="top" wrapText="1"/>
    </xf>
    <xf numFmtId="1" fontId="6" borderId="5" applyNumberFormat="1" applyFont="1" applyFill="0" applyBorder="1" applyAlignment="1" applyProtection="0">
      <alignment vertical="top" wrapText="1"/>
    </xf>
    <xf numFmtId="1" fontId="5" fillId="3" borderId="20" applyNumberFormat="1" applyFont="1" applyFill="1" applyBorder="1" applyAlignment="1" applyProtection="0">
      <alignment vertical="top" wrapText="1"/>
    </xf>
    <xf numFmtId="1" fontId="6" borderId="12" applyNumberFormat="1" applyFont="1" applyFill="0" applyBorder="1" applyAlignment="1" applyProtection="0">
      <alignment vertical="top" wrapText="1"/>
    </xf>
    <xf numFmtId="0" fontId="6" fillId="4" borderId="12" applyNumberFormat="1" applyFont="1" applyFill="1" applyBorder="1" applyAlignment="1" applyProtection="0">
      <alignment vertical="top" wrapText="1"/>
    </xf>
    <xf numFmtId="0" fontId="6" fillId="4" borderId="11" applyNumberFormat="1" applyFont="1" applyFill="1" applyBorder="1" applyAlignment="1" applyProtection="0">
      <alignment vertical="top" wrapText="1"/>
    </xf>
    <xf numFmtId="1" fontId="6" borderId="16" applyNumberFormat="1" applyFont="1" applyFill="0" applyBorder="1" applyAlignment="1" applyProtection="0">
      <alignment vertical="top" wrapText="1"/>
    </xf>
    <xf numFmtId="1" fontId="6" borderId="15" applyNumberFormat="1" applyFont="1" applyFill="0" applyBorder="1" applyAlignment="1" applyProtection="0">
      <alignment vertical="top" wrapText="1"/>
    </xf>
    <xf numFmtId="0" fontId="6" borderId="8" applyNumberFormat="1" applyFont="1" applyFill="0" applyBorder="1" applyAlignment="1" applyProtection="0">
      <alignment vertical="top" wrapText="1"/>
    </xf>
    <xf numFmtId="1" fontId="5" fillId="3" borderId="2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dc0bf"/>
      <rgbColor rgb="ff515151"/>
      <rgbColor rgb="ffdbdbdb"/>
      <rgbColor rgb="ffff5f5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134496</xdr:colOff>
      <xdr:row>29</xdr:row>
      <xdr:rowOff>83257</xdr:rowOff>
    </xdr:from>
    <xdr:to>
      <xdr:col>5</xdr:col>
      <xdr:colOff>338737</xdr:colOff>
      <xdr:row>39</xdr:row>
      <xdr:rowOff>221687</xdr:rowOff>
    </xdr:to>
    <xdr:sp>
      <xdr:nvSpPr>
        <xdr:cNvPr id="2" name="Shape 2"/>
        <xdr:cNvSpPr/>
      </xdr:nvSpPr>
      <xdr:spPr>
        <a:xfrm>
          <a:off x="1582296" y="8041314"/>
          <a:ext cx="3912642" cy="2424431"/>
        </a:xfrm>
        <a:prstGeom prst="rect">
          <a:avLst/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For the first harvest (9/23), I timed several things: 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152400" marR="0" indent="-1524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•"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4 minutes to wash/process 1aTyee (0.96 lb) - wash/processing involving running through the sinks and spinning dry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152400" marR="0" indent="-1524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•"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4 minutes to wash/process 1aFlamingo (1.04 lb)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152400" marR="0" indent="-1524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•"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28 minutes to wash/process 1aBraising (13.87 lb)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152400" marR="0" indent="-1524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•"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13 minutes to wash/process 2aBraising (8.7 lb)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152400" marR="0" indent="-1524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•"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13 minutes to wash/process 3aBraising (7.9 lb)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152400" marR="0" indent="-1524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•"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5 minutes total to both cover and uncover a whole bed with Remay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152400" marR="0" indent="-1524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•"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Spinach harvest including a quick clean of yellowed leaves</a:t>
          </a:r>
        </a:p>
      </xdr:txBody>
    </xdr:sp>
    <xdr:clientData/>
  </xdr:twoCellAnchor>
  <xdr:twoCellAnchor>
    <xdr:from>
      <xdr:col>5</xdr:col>
      <xdr:colOff>262537</xdr:colOff>
      <xdr:row>29</xdr:row>
      <xdr:rowOff>83257</xdr:rowOff>
    </xdr:from>
    <xdr:to>
      <xdr:col>8</xdr:col>
      <xdr:colOff>478825</xdr:colOff>
      <xdr:row>34</xdr:row>
      <xdr:rowOff>35632</xdr:rowOff>
    </xdr:to>
    <xdr:sp>
      <xdr:nvSpPr>
        <xdr:cNvPr id="3" name="Shape 3"/>
        <xdr:cNvSpPr/>
      </xdr:nvSpPr>
      <xdr:spPr>
        <a:xfrm>
          <a:off x="5418737" y="8041314"/>
          <a:ext cx="2997589" cy="1095376"/>
        </a:xfrm>
        <a:prstGeom prst="rect">
          <a:avLst/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For the second harvest (9/30), I timed how long it took to wash 3/4 of the salanova (the first 1/4 got washed by accident). To wash 3/4 of the 26.47 lbs, it took 15 minutes; it took 16 minutes to bag 3/4 of the loose leaf. </a:t>
          </a:r>
        </a:p>
      </xdr:txBody>
    </xdr:sp>
    <xdr:clientData/>
  </xdr:twoCellAnchor>
  <xdr:twoCellAnchor>
    <xdr:from>
      <xdr:col>8</xdr:col>
      <xdr:colOff>415325</xdr:colOff>
      <xdr:row>29</xdr:row>
      <xdr:rowOff>70557</xdr:rowOff>
    </xdr:from>
    <xdr:to>
      <xdr:col>10</xdr:col>
      <xdr:colOff>66513</xdr:colOff>
      <xdr:row>35</xdr:row>
      <xdr:rowOff>174061</xdr:rowOff>
    </xdr:to>
    <xdr:sp>
      <xdr:nvSpPr>
        <xdr:cNvPr id="4" name="Shape 4"/>
        <xdr:cNvSpPr/>
      </xdr:nvSpPr>
      <xdr:spPr>
        <a:xfrm>
          <a:off x="8352825" y="8028614"/>
          <a:ext cx="1505389" cy="1475106"/>
        </a:xfrm>
        <a:prstGeom prst="rect">
          <a:avLst/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It took me 2:15 minutes to uncover the plastic in the field with out the clips, so about 4:30 minutes total to cover and uncover.</a:t>
          </a:r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I27"/>
  <sheetViews>
    <sheetView workbookViewId="0" showGridLines="0" defaultGridColor="1"/>
  </sheetViews>
  <sheetFormatPr defaultColWidth="9" defaultRowHeight="18" customHeight="1" outlineLevelRow="0" outlineLevelCol="0"/>
  <cols>
    <col min="1" max="1" width="14.25" style="1" customWidth="1"/>
    <col min="2" max="2" width="9.125" style="1" customWidth="1"/>
    <col min="3" max="3" width="9.125" style="1" customWidth="1"/>
    <col min="4" max="4" width="9.125" style="1" customWidth="1"/>
    <col min="5" max="5" width="9.125" style="1" customWidth="1"/>
    <col min="6" max="6" width="9.125" style="1" customWidth="1"/>
    <col min="7" max="7" width="9.125" style="1" customWidth="1"/>
    <col min="8" max="8" width="9.125" style="1" customWidth="1"/>
    <col min="9" max="9" width="9.125" style="1" customWidth="1"/>
    <col min="10" max="10" width="9.125" style="1" customWidth="1"/>
    <col min="11" max="11" width="9.125" style="1" customWidth="1"/>
    <col min="12" max="12" width="9.125" style="1" customWidth="1"/>
    <col min="13" max="13" width="9.125" style="1" customWidth="1"/>
    <col min="14" max="14" width="9.125" style="1" customWidth="1"/>
    <col min="15" max="15" width="9.125" style="1" customWidth="1"/>
    <col min="16" max="16" width="9.125" style="1" customWidth="1"/>
    <col min="17" max="17" width="9.125" style="1" customWidth="1"/>
    <col min="18" max="18" width="9.125" style="1" customWidth="1"/>
    <col min="19" max="19" width="9.125" style="1" customWidth="1"/>
    <col min="20" max="20" width="9.125" style="1" customWidth="1"/>
    <col min="21" max="21" width="9.125" style="1" customWidth="1"/>
    <col min="22" max="22" width="9.125" style="1" customWidth="1"/>
    <col min="23" max="23" width="9.125" style="1" customWidth="1"/>
    <col min="24" max="24" width="9.125" style="1" customWidth="1"/>
    <col min="25" max="25" width="9.125" style="1" customWidth="1"/>
    <col min="26" max="26" width="9.125" style="1" customWidth="1"/>
    <col min="27" max="27" width="9.125" style="1" customWidth="1"/>
    <col min="28" max="28" width="9.125" style="1" customWidth="1"/>
    <col min="29" max="29" width="9.125" style="1" customWidth="1"/>
    <col min="30" max="30" width="10.7344" style="1" customWidth="1"/>
    <col min="31" max="31" width="9.125" style="1" customWidth="1"/>
    <col min="32" max="32" width="9.125" style="1" customWidth="1"/>
    <col min="33" max="33" width="9.125" style="1" customWidth="1"/>
    <col min="34" max="34" width="9.125" style="1" customWidth="1"/>
    <col min="35" max="35" width="16.3984" style="1" customWidth="1"/>
    <col min="36" max="256" width="9" style="1" customWidth="1"/>
  </cols>
  <sheetData>
    <row r="1" ht="18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3"/>
      <c r="AA1" s="5"/>
      <c r="AB1" s="5"/>
      <c r="AC1" s="5"/>
      <c r="AD1" s="5"/>
      <c r="AE1" s="5"/>
      <c r="AF1" s="5"/>
      <c r="AG1" s="5"/>
      <c r="AH1" s="5"/>
      <c r="AI1" s="6"/>
    </row>
    <row r="2" ht="48.05" customHeight="1">
      <c r="A2" t="s" s="7">
        <v>1</v>
      </c>
      <c r="B2" t="s" s="8">
        <v>2</v>
      </c>
      <c r="C2" t="s" s="9">
        <v>3</v>
      </c>
      <c r="D2" s="10"/>
      <c r="E2" t="s" s="9">
        <v>4</v>
      </c>
      <c r="F2" s="10"/>
      <c r="G2" t="s" s="9">
        <v>5</v>
      </c>
      <c r="H2" s="10"/>
      <c r="I2" t="s" s="9">
        <v>6</v>
      </c>
      <c r="J2" s="10"/>
      <c r="K2" t="s" s="9">
        <v>7</v>
      </c>
      <c r="L2" s="10"/>
      <c r="M2" t="s" s="9">
        <v>8</v>
      </c>
      <c r="N2" s="10"/>
      <c r="O2" t="s" s="9">
        <v>9</v>
      </c>
      <c r="P2" s="10"/>
      <c r="Q2" t="s" s="9">
        <v>10</v>
      </c>
      <c r="R2" s="10"/>
      <c r="S2" t="s" s="9">
        <v>11</v>
      </c>
      <c r="T2" s="10"/>
      <c r="U2" t="s" s="9">
        <v>12</v>
      </c>
      <c r="V2" s="10"/>
      <c r="W2" t="s" s="9">
        <v>13</v>
      </c>
      <c r="X2" s="10"/>
      <c r="Y2" t="s" s="11">
        <v>14</v>
      </c>
      <c r="Z2" t="s" s="11">
        <v>15</v>
      </c>
      <c r="AA2" t="s" s="11">
        <v>16</v>
      </c>
      <c r="AB2" t="s" s="11">
        <v>17</v>
      </c>
      <c r="AC2" t="s" s="11">
        <v>18</v>
      </c>
      <c r="AD2" t="s" s="11">
        <v>19</v>
      </c>
      <c r="AE2" t="s" s="11">
        <v>20</v>
      </c>
      <c r="AF2" t="s" s="11">
        <v>21</v>
      </c>
      <c r="AG2" t="s" s="11">
        <v>22</v>
      </c>
      <c r="AH2" t="s" s="11">
        <v>23</v>
      </c>
      <c r="AI2" t="s" s="12">
        <v>24</v>
      </c>
    </row>
    <row r="3" ht="21.85" customHeight="1">
      <c r="A3" s="13"/>
      <c r="B3" s="14"/>
      <c r="C3" t="s" s="15">
        <v>25</v>
      </c>
      <c r="D3" t="s" s="16">
        <v>26</v>
      </c>
      <c r="E3" t="s" s="15">
        <v>25</v>
      </c>
      <c r="F3" t="s" s="16">
        <v>26</v>
      </c>
      <c r="G3" t="s" s="15">
        <v>25</v>
      </c>
      <c r="H3" t="s" s="16">
        <v>26</v>
      </c>
      <c r="I3" t="s" s="15">
        <v>25</v>
      </c>
      <c r="J3" t="s" s="16">
        <v>26</v>
      </c>
      <c r="K3" t="s" s="15">
        <v>25</v>
      </c>
      <c r="L3" t="s" s="16">
        <v>26</v>
      </c>
      <c r="M3" t="s" s="15">
        <v>25</v>
      </c>
      <c r="N3" t="s" s="16">
        <v>26</v>
      </c>
      <c r="O3" t="s" s="15">
        <v>25</v>
      </c>
      <c r="P3" t="s" s="16">
        <v>26</v>
      </c>
      <c r="Q3" t="s" s="15">
        <v>25</v>
      </c>
      <c r="R3" t="s" s="16">
        <v>26</v>
      </c>
      <c r="S3" t="s" s="15">
        <v>25</v>
      </c>
      <c r="T3" t="s" s="16">
        <v>26</v>
      </c>
      <c r="U3" t="s" s="15">
        <v>25</v>
      </c>
      <c r="V3" t="s" s="16">
        <v>26</v>
      </c>
      <c r="W3" t="s" s="15">
        <v>25</v>
      </c>
      <c r="X3" t="s" s="16">
        <v>26</v>
      </c>
      <c r="Y3" s="17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ht="21.65" customHeight="1">
      <c r="A4" t="s" s="19">
        <v>27</v>
      </c>
      <c r="B4" t="s" s="20">
        <v>28</v>
      </c>
      <c r="C4" s="21">
        <v>7</v>
      </c>
      <c r="D4" s="20">
        <v>1.04</v>
      </c>
      <c r="E4" s="21">
        <v>14</v>
      </c>
      <c r="F4" s="20">
        <v>2.06</v>
      </c>
      <c r="G4" s="21">
        <v>18</v>
      </c>
      <c r="H4" s="20">
        <v>2.4</v>
      </c>
      <c r="I4" s="21">
        <v>20</v>
      </c>
      <c r="J4" s="20">
        <v>2.9</v>
      </c>
      <c r="K4" s="21">
        <v>20</v>
      </c>
      <c r="L4" s="20">
        <v>2.29</v>
      </c>
      <c r="M4" s="21">
        <v>20</v>
      </c>
      <c r="N4" s="20">
        <v>2.69</v>
      </c>
      <c r="O4" s="21">
        <v>23</v>
      </c>
      <c r="P4" s="20">
        <v>6.58</v>
      </c>
      <c r="Q4" s="21">
        <v>29.2</v>
      </c>
      <c r="R4" s="20">
        <v>3.03</v>
      </c>
      <c r="S4" s="21">
        <v>29</v>
      </c>
      <c r="T4" s="20">
        <v>3.79</v>
      </c>
      <c r="U4" s="21">
        <v>20.5</v>
      </c>
      <c r="V4" s="20">
        <v>5.07</v>
      </c>
      <c r="W4" s="21">
        <v>33</v>
      </c>
      <c r="X4" s="20">
        <v>3.27</v>
      </c>
      <c r="Y4" s="22">
        <f>(C4+E4+G4+I4+K4+M4+O4+Q4+S4+U4+W4)/11</f>
        <v>21.24545454545455</v>
      </c>
      <c r="Z4" s="22">
        <f>AVERAGE(D4,F4,H4,J4,L4,N4,P4,R4,T4,V4,X4)</f>
        <v>3.192727272727273</v>
      </c>
      <c r="AA4" s="22">
        <f>Z4/Y4</f>
        <v>0.150278134360291</v>
      </c>
      <c r="AB4" s="22">
        <v>6</v>
      </c>
      <c r="AC4" s="22">
        <f>AB4*AA4</f>
        <v>0.9016688061617459</v>
      </c>
      <c r="AD4" s="22">
        <f>(X4+V4+T4+R4+P4+N4+L4+J4+H4+F4+D4)</f>
        <v>35.12</v>
      </c>
      <c r="AE4" s="22">
        <f>AD4*AB4</f>
        <v>210.72</v>
      </c>
      <c r="AF4" s="22">
        <f>(AC8+AC12+AC16+AC20+AC24+AC4)/6</f>
        <v>0.8101783537919864</v>
      </c>
      <c r="AG4" s="22">
        <f>(AE4+AE8)/2</f>
        <v>211.92</v>
      </c>
      <c r="AH4" s="22">
        <f>(AG4+AG12+AG20)/3</f>
        <v>106.79</v>
      </c>
      <c r="AI4" s="22">
        <f>(AG4+AG5+AG6+AG7)/4</f>
        <v>185.5825</v>
      </c>
    </row>
    <row r="5" ht="20.35" customHeight="1">
      <c r="A5" s="23"/>
      <c r="B5" t="s" s="24">
        <v>29</v>
      </c>
      <c r="C5" s="25">
        <v>7</v>
      </c>
      <c r="D5" s="24">
        <v>0.96</v>
      </c>
      <c r="E5" s="25">
        <v>14</v>
      </c>
      <c r="F5" s="24">
        <v>2.47</v>
      </c>
      <c r="G5" s="25">
        <v>18</v>
      </c>
      <c r="H5" s="24">
        <v>2.3</v>
      </c>
      <c r="I5" s="25">
        <v>15</v>
      </c>
      <c r="J5" s="24">
        <v>2.87</v>
      </c>
      <c r="K5" s="25">
        <v>17</v>
      </c>
      <c r="L5" s="24">
        <v>1.94</v>
      </c>
      <c r="M5" s="25">
        <v>19</v>
      </c>
      <c r="N5" s="24">
        <v>2.15</v>
      </c>
      <c r="O5" s="25">
        <v>16.5</v>
      </c>
      <c r="P5" s="24">
        <v>5.6</v>
      </c>
      <c r="Q5" s="25">
        <v>13.08</v>
      </c>
      <c r="R5" s="24">
        <v>1.3</v>
      </c>
      <c r="S5" s="25">
        <v>28</v>
      </c>
      <c r="T5" s="24">
        <v>3.25</v>
      </c>
      <c r="U5" s="25">
        <v>13.4</v>
      </c>
      <c r="V5" s="24">
        <v>4.52</v>
      </c>
      <c r="W5" s="25">
        <v>10</v>
      </c>
      <c r="X5" s="24">
        <v>1.23</v>
      </c>
      <c r="Y5" s="26">
        <f>(C5+E5+G5+I5+K5+M5+O5+Q5+S5+U5+W5)/11</f>
        <v>15.54363636363636</v>
      </c>
      <c r="Z5" s="26">
        <f>AVERAGE(D5,F5,H5,J5,L5,N5,P5,R5,T5,V5,X5)</f>
        <v>2.599090909090909</v>
      </c>
      <c r="AA5" s="26">
        <f>Z5/Y5</f>
        <v>0.1672125394783016</v>
      </c>
      <c r="AB5" s="26">
        <v>6</v>
      </c>
      <c r="AC5" s="26">
        <f>AB5*AA5</f>
        <v>1.003275236869809</v>
      </c>
      <c r="AD5" s="26">
        <f>X5+V5+T5+R5+P5+N5+L5+J5+H5+F5+D5</f>
        <v>28.59</v>
      </c>
      <c r="AE5" s="26">
        <f>AD5*AB5</f>
        <v>171.54</v>
      </c>
      <c r="AF5" s="26">
        <f>(AC9+AC13+AC17+AC21+AC25+AC5)/6</f>
        <v>0.9316328169524275</v>
      </c>
      <c r="AG5" s="26">
        <f>(AE5+AE9)/2</f>
        <v>176.85</v>
      </c>
      <c r="AH5" s="26">
        <f>(AG5+AG13+AG21)/3</f>
        <v>92.22000000000001</v>
      </c>
      <c r="AI5" t="s" s="27">
        <v>30</v>
      </c>
    </row>
    <row r="6" ht="20.35" customHeight="1">
      <c r="A6" s="23"/>
      <c r="B6" t="s" s="24">
        <v>31</v>
      </c>
      <c r="C6" s="25">
        <v>17</v>
      </c>
      <c r="D6" s="24">
        <v>13.87</v>
      </c>
      <c r="E6" s="25">
        <v>10</v>
      </c>
      <c r="F6" s="24">
        <v>4.82</v>
      </c>
      <c r="G6" s="25">
        <v>12.5</v>
      </c>
      <c r="H6" s="24">
        <v>4.3</v>
      </c>
      <c r="I6" s="25">
        <v>12</v>
      </c>
      <c r="J6" s="24">
        <v>5.5</v>
      </c>
      <c r="K6" s="25">
        <v>12.5</v>
      </c>
      <c r="L6" s="24">
        <v>7.03</v>
      </c>
      <c r="M6" s="25">
        <v>9</v>
      </c>
      <c r="N6" s="24">
        <v>5.1</v>
      </c>
      <c r="O6" s="25">
        <v>10.6</v>
      </c>
      <c r="P6" s="24">
        <v>5.52</v>
      </c>
      <c r="Q6" s="28"/>
      <c r="R6" s="29"/>
      <c r="S6" s="28"/>
      <c r="T6" s="29"/>
      <c r="U6" s="25">
        <v>5.4</v>
      </c>
      <c r="V6" s="24">
        <v>6.83</v>
      </c>
      <c r="W6" s="28"/>
      <c r="X6" s="29"/>
      <c r="Y6" s="26">
        <f>(C6+E6+G6+I6+K6+M6+O6+U6)/8</f>
        <v>11.125</v>
      </c>
      <c r="Z6" s="26">
        <f>AVERAGE(D6,F6,H6,J6,L6,N6,P6,R6,T6,V6,X6)</f>
        <v>6.62125</v>
      </c>
      <c r="AA6" s="26">
        <f>Z6/Y6</f>
        <v>0.5951685393258427</v>
      </c>
      <c r="AB6" s="26">
        <v>4</v>
      </c>
      <c r="AC6" s="26">
        <f>AB6*AA6</f>
        <v>2.380674157303371</v>
      </c>
      <c r="AD6" s="26">
        <f>V6+P6+N6+L6+J6+H6+F6+D6</f>
        <v>52.97</v>
      </c>
      <c r="AE6" s="26">
        <f>AD6*AB6</f>
        <v>211.88</v>
      </c>
      <c r="AF6" s="26">
        <f>(AC6+AC10+AC14+AC18+AC22+AC26)/6</f>
        <v>2.070454443530325</v>
      </c>
      <c r="AG6" s="26">
        <f>(AE6+AE10)/2</f>
        <v>182.14</v>
      </c>
      <c r="AH6" s="26">
        <f>(AG6+AG14+AG22)/3</f>
        <v>119.64</v>
      </c>
      <c r="AI6" s="26"/>
    </row>
    <row r="7" ht="21.65" customHeight="1">
      <c r="A7" s="30"/>
      <c r="B7" t="s" s="16">
        <v>32</v>
      </c>
      <c r="C7" s="31"/>
      <c r="D7" s="14"/>
      <c r="E7" s="15">
        <v>8</v>
      </c>
      <c r="F7" s="16">
        <v>26.47</v>
      </c>
      <c r="G7" s="31"/>
      <c r="H7" s="14"/>
      <c r="I7" s="31"/>
      <c r="J7" s="14"/>
      <c r="K7" s="31"/>
      <c r="L7" s="14"/>
      <c r="M7" s="31"/>
      <c r="N7" s="14"/>
      <c r="O7" s="31"/>
      <c r="P7" s="14"/>
      <c r="Q7" s="32">
        <v>6</v>
      </c>
      <c r="R7" s="33">
        <v>20.47</v>
      </c>
      <c r="S7" s="32">
        <v>4.32</v>
      </c>
      <c r="T7" s="33">
        <v>9.27</v>
      </c>
      <c r="U7" s="31"/>
      <c r="V7" s="14"/>
      <c r="W7" s="31"/>
      <c r="X7" s="14"/>
      <c r="Y7" s="18">
        <f>(E7+Q7+S7)/3</f>
        <v>6.106666666666666</v>
      </c>
      <c r="Z7" s="18">
        <f>AVERAGE(D7,F7,H7,J7,L7,N7,P7,R7,T7,V7,X7)</f>
        <v>18.73666666666666</v>
      </c>
      <c r="AA7" s="18">
        <f>Z7/Y7</f>
        <v>3.068231441048035</v>
      </c>
      <c r="AB7" s="18">
        <v>4</v>
      </c>
      <c r="AC7" s="18">
        <f>AB7*AA7</f>
        <v>12.27292576419214</v>
      </c>
      <c r="AD7" s="18">
        <f>T7+R7+F7</f>
        <v>56.20999999999999</v>
      </c>
      <c r="AE7" s="18">
        <f>AD7*AB7</f>
        <v>224.84</v>
      </c>
      <c r="AF7" s="18">
        <f>(AC11+AC15+AC19+AC23+AC27+AC7)/6</f>
        <v>10.61018412765222</v>
      </c>
      <c r="AG7" s="18">
        <f>(AE7+AE11)/2</f>
        <v>171.42</v>
      </c>
      <c r="AH7" s="18">
        <f>(AG7+AG15+AG23)/3</f>
        <v>128.5533333333333</v>
      </c>
      <c r="AI7" s="18"/>
    </row>
    <row r="8" ht="21.65" customHeight="1">
      <c r="A8" t="s" s="19">
        <v>33</v>
      </c>
      <c r="B8" t="s" s="20">
        <v>28</v>
      </c>
      <c r="C8" s="34"/>
      <c r="D8" s="35"/>
      <c r="E8" s="21">
        <v>13</v>
      </c>
      <c r="F8" s="20">
        <v>2.08</v>
      </c>
      <c r="G8" s="21">
        <v>15</v>
      </c>
      <c r="H8" s="20">
        <v>1.9</v>
      </c>
      <c r="I8" s="21">
        <v>15</v>
      </c>
      <c r="J8" s="20">
        <v>2.3</v>
      </c>
      <c r="K8" s="21">
        <v>20</v>
      </c>
      <c r="L8" s="20">
        <v>1.69</v>
      </c>
      <c r="M8" s="21">
        <v>23</v>
      </c>
      <c r="N8" s="20">
        <v>2.6</v>
      </c>
      <c r="O8" s="21">
        <v>21.3</v>
      </c>
      <c r="P8" s="20">
        <v>6.21</v>
      </c>
      <c r="Q8" s="21">
        <v>28</v>
      </c>
      <c r="R8" s="20">
        <v>2.94</v>
      </c>
      <c r="S8" s="21">
        <v>31</v>
      </c>
      <c r="T8" s="20">
        <v>4.52</v>
      </c>
      <c r="U8" s="21">
        <v>29.8</v>
      </c>
      <c r="V8" s="20">
        <v>6.85</v>
      </c>
      <c r="W8" s="21">
        <v>42</v>
      </c>
      <c r="X8" s="20">
        <v>4.43</v>
      </c>
      <c r="Y8" s="22">
        <f>(E8+G8+I8+K8+M8+O8+Q8+S8+U8+W8)/10</f>
        <v>23.81</v>
      </c>
      <c r="Z8" s="22">
        <f>AVERAGE(D8,F8,H8,J8,L8,N8,P8,R8,T8,V8,X8)</f>
        <v>3.552</v>
      </c>
      <c r="AA8" s="22">
        <f>Z8/Y8</f>
        <v>0.1491810163796724</v>
      </c>
      <c r="AB8" s="22">
        <v>6</v>
      </c>
      <c r="AC8" s="22">
        <f>AB8*AA8</f>
        <v>0.8950860982780342</v>
      </c>
      <c r="AD8" s="22">
        <f>X8+V8+T8+R8+P8+N8+L8+J8+H8+F8</f>
        <v>35.52</v>
      </c>
      <c r="AE8" s="22">
        <f>AD8*AB8</f>
        <v>213.12</v>
      </c>
      <c r="AF8" s="22"/>
      <c r="AG8" s="22"/>
      <c r="AH8" s="22"/>
      <c r="AI8" s="22"/>
    </row>
    <row r="9" ht="20.35" customHeight="1">
      <c r="A9" s="23"/>
      <c r="B9" t="s" s="24">
        <v>29</v>
      </c>
      <c r="C9" s="28"/>
      <c r="D9" s="29"/>
      <c r="E9" s="25">
        <v>13</v>
      </c>
      <c r="F9" s="24">
        <v>1.78</v>
      </c>
      <c r="G9" s="25">
        <v>14</v>
      </c>
      <c r="H9" s="24">
        <v>1.8</v>
      </c>
      <c r="I9" s="25">
        <v>12</v>
      </c>
      <c r="J9" s="24">
        <v>2.14</v>
      </c>
      <c r="K9" s="25">
        <v>16</v>
      </c>
      <c r="L9" s="24">
        <v>1.74</v>
      </c>
      <c r="M9" s="25">
        <v>18</v>
      </c>
      <c r="N9" s="24">
        <v>2.83</v>
      </c>
      <c r="O9" s="25">
        <v>20.5</v>
      </c>
      <c r="P9" s="24">
        <v>5.33</v>
      </c>
      <c r="Q9" s="25">
        <v>16.02</v>
      </c>
      <c r="R9" s="24">
        <v>2.03</v>
      </c>
      <c r="S9" s="25">
        <v>23</v>
      </c>
      <c r="T9" s="24">
        <v>2.7</v>
      </c>
      <c r="U9" s="25">
        <v>18.5</v>
      </c>
      <c r="V9" s="24">
        <v>7.12</v>
      </c>
      <c r="W9" s="25">
        <v>15</v>
      </c>
      <c r="X9" s="24">
        <v>2.89</v>
      </c>
      <c r="Y9" s="26">
        <f>(E9+G9+I9+K9+M9+O9+Q9+S9+U9+W9)/10</f>
        <v>16.602</v>
      </c>
      <c r="Z9" s="26">
        <f>AVERAGE(D9,F9,H9,J9,L9,N9,P9,R9,T9,V9,X9)</f>
        <v>3.036</v>
      </c>
      <c r="AA9" s="26">
        <f>Z9/Y9</f>
        <v>0.1828695337911096</v>
      </c>
      <c r="AB9" s="26">
        <v>6</v>
      </c>
      <c r="AC9" s="26">
        <f>AB9*AA9</f>
        <v>1.097217202746657</v>
      </c>
      <c r="AD9" s="26">
        <f>X9+V9+T9+R9+P9+N9+L9+J9+H9+F9</f>
        <v>30.36</v>
      </c>
      <c r="AE9" s="26">
        <f>AD9*AB9</f>
        <v>182.16</v>
      </c>
      <c r="AF9" s="26"/>
      <c r="AG9" s="26"/>
      <c r="AH9" s="26"/>
      <c r="AI9" s="26"/>
    </row>
    <row r="10" ht="20.35" customHeight="1">
      <c r="A10" s="23"/>
      <c r="B10" t="s" s="24">
        <v>31</v>
      </c>
      <c r="C10" s="28"/>
      <c r="D10" s="29"/>
      <c r="E10" s="25">
        <v>6</v>
      </c>
      <c r="F10" s="24">
        <v>1.66</v>
      </c>
      <c r="G10" s="25">
        <v>7</v>
      </c>
      <c r="H10" s="24">
        <v>20</v>
      </c>
      <c r="I10" s="25">
        <v>7</v>
      </c>
      <c r="J10" s="24">
        <v>2.85</v>
      </c>
      <c r="K10" s="25">
        <v>7</v>
      </c>
      <c r="L10" s="24">
        <v>4.93</v>
      </c>
      <c r="M10" s="25">
        <v>7</v>
      </c>
      <c r="N10" s="24">
        <v>2.65</v>
      </c>
      <c r="O10" s="25">
        <v>10.5</v>
      </c>
      <c r="P10" s="24">
        <v>3.15</v>
      </c>
      <c r="Q10" s="28"/>
      <c r="R10" s="29"/>
      <c r="S10" s="28"/>
      <c r="T10" s="29"/>
      <c r="U10" s="25">
        <v>4</v>
      </c>
      <c r="V10" s="24">
        <v>2.86</v>
      </c>
      <c r="W10" s="28"/>
      <c r="X10" s="29"/>
      <c r="Y10" s="26">
        <f>(E10+G10+I10+K10+M10+O10+U10)/7</f>
        <v>6.928571428571429</v>
      </c>
      <c r="Z10" s="26">
        <f>AVERAGE(D10,F10,H10,J10,L10,N10,P10,R10,T10,V10,X10)</f>
        <v>5.442857142857143</v>
      </c>
      <c r="AA10" s="26">
        <f>Z10/Y10</f>
        <v>0.7855670103092783</v>
      </c>
      <c r="AB10" s="26">
        <v>4</v>
      </c>
      <c r="AC10" s="26">
        <f>AB10*AA10</f>
        <v>3.142268041237113</v>
      </c>
      <c r="AD10" s="26">
        <f>V10+P10+N10+L10+J10+H10+F10</f>
        <v>38.09999999999999</v>
      </c>
      <c r="AE10" s="26">
        <f>AD10*AB10</f>
        <v>152.4</v>
      </c>
      <c r="AF10" s="26"/>
      <c r="AG10" s="26"/>
      <c r="AH10" s="26"/>
      <c r="AI10" s="26"/>
    </row>
    <row r="11" ht="21.65" customHeight="1">
      <c r="A11" s="30"/>
      <c r="B11" t="s" s="16">
        <v>32</v>
      </c>
      <c r="C11" s="31"/>
      <c r="D11" s="14"/>
      <c r="E11" s="31"/>
      <c r="F11" s="14"/>
      <c r="G11" s="31"/>
      <c r="H11" s="14"/>
      <c r="I11" s="31"/>
      <c r="J11" s="14"/>
      <c r="K11" s="15">
        <v>10</v>
      </c>
      <c r="L11" s="16">
        <v>29.5</v>
      </c>
      <c r="M11" s="31"/>
      <c r="N11" s="14"/>
      <c r="O11" s="31"/>
      <c r="P11" s="14"/>
      <c r="Q11" s="31"/>
      <c r="R11" s="14"/>
      <c r="S11" s="31"/>
      <c r="T11" s="14"/>
      <c r="U11" s="31"/>
      <c r="V11" s="14"/>
      <c r="W11" s="31"/>
      <c r="X11" s="14"/>
      <c r="Y11" s="18">
        <f>K11</f>
        <v>10</v>
      </c>
      <c r="Z11" s="18">
        <f>AVERAGE(D11,F11,H11,J11,L11,N11,P11,R11,T11,V11,X11)</f>
        <v>29.5</v>
      </c>
      <c r="AA11" s="18">
        <f>Z11/Y11</f>
        <v>2.95</v>
      </c>
      <c r="AB11" s="18">
        <v>4</v>
      </c>
      <c r="AC11" s="18">
        <f>AB11*AA11</f>
        <v>11.8</v>
      </c>
      <c r="AD11" s="18">
        <f>L11</f>
        <v>29.5</v>
      </c>
      <c r="AE11" s="18">
        <f>AD11*AB11</f>
        <v>118</v>
      </c>
      <c r="AF11" s="18"/>
      <c r="AG11" s="18"/>
      <c r="AH11" s="18"/>
      <c r="AI11" s="18"/>
    </row>
    <row r="12" ht="21.65" customHeight="1">
      <c r="A12" t="s" s="19">
        <v>34</v>
      </c>
      <c r="B12" t="s" s="20">
        <v>28</v>
      </c>
      <c r="C12" s="34"/>
      <c r="D12" s="35"/>
      <c r="E12" s="21">
        <v>7</v>
      </c>
      <c r="F12" s="20">
        <v>0.68</v>
      </c>
      <c r="G12" s="21">
        <v>14</v>
      </c>
      <c r="H12" s="20">
        <v>1.47</v>
      </c>
      <c r="I12" s="21">
        <v>16</v>
      </c>
      <c r="J12" s="20">
        <v>2.3</v>
      </c>
      <c r="K12" s="21">
        <v>19</v>
      </c>
      <c r="L12" s="20">
        <v>1.15</v>
      </c>
      <c r="M12" s="21">
        <v>16.5</v>
      </c>
      <c r="N12" s="20">
        <v>1.99</v>
      </c>
      <c r="O12" s="21">
        <v>11</v>
      </c>
      <c r="P12" s="20">
        <v>3.83</v>
      </c>
      <c r="Q12" s="34"/>
      <c r="R12" s="35"/>
      <c r="S12" s="34"/>
      <c r="T12" s="35"/>
      <c r="U12" s="34"/>
      <c r="V12" s="35"/>
      <c r="W12" s="34"/>
      <c r="X12" s="35"/>
      <c r="Y12" s="22">
        <f>(E12+G12+I12+K12+M12+O12)/6</f>
        <v>13.91666666666667</v>
      </c>
      <c r="Z12" s="22">
        <f>AVERAGE(D12,F12,H12,J12,L12,N12,P12,R12,T12,V12,X12)</f>
        <v>1.903333333333333</v>
      </c>
      <c r="AA12" s="22">
        <f>Z12/Y12</f>
        <v>0.1367664670658683</v>
      </c>
      <c r="AB12" s="22">
        <v>6</v>
      </c>
      <c r="AC12" s="22">
        <f>AB12*AA12</f>
        <v>0.8205988023952095</v>
      </c>
      <c r="AD12" s="22">
        <f>P12+N12+L12+J12+H12+F12</f>
        <v>11.42</v>
      </c>
      <c r="AE12" s="22">
        <f>AD12*AB12</f>
        <v>68.52</v>
      </c>
      <c r="AF12" s="22"/>
      <c r="AG12" s="22">
        <f>(AE12+AE16)/2</f>
        <v>59.76</v>
      </c>
      <c r="AH12" s="22"/>
      <c r="AI12" s="22">
        <f>(AG12+AG13+AG14+AG15)/4</f>
        <v>79.13499999999999</v>
      </c>
    </row>
    <row r="13" ht="20.35" customHeight="1">
      <c r="A13" s="23"/>
      <c r="B13" t="s" s="24">
        <v>29</v>
      </c>
      <c r="C13" s="28"/>
      <c r="D13" s="29"/>
      <c r="E13" s="28"/>
      <c r="F13" s="29"/>
      <c r="G13" s="25">
        <v>19</v>
      </c>
      <c r="H13" s="24">
        <v>1.68</v>
      </c>
      <c r="I13" s="25">
        <v>12</v>
      </c>
      <c r="J13" s="24">
        <v>2.47</v>
      </c>
      <c r="K13" s="25">
        <v>14</v>
      </c>
      <c r="L13" s="24">
        <v>1.06</v>
      </c>
      <c r="M13" s="25">
        <v>9</v>
      </c>
      <c r="N13" s="24">
        <v>1.38</v>
      </c>
      <c r="O13" s="25">
        <v>6</v>
      </c>
      <c r="P13" s="24">
        <v>2.12</v>
      </c>
      <c r="Q13" s="28"/>
      <c r="R13" s="29"/>
      <c r="S13" s="28"/>
      <c r="T13" s="29"/>
      <c r="U13" s="28"/>
      <c r="V13" s="29"/>
      <c r="W13" s="28"/>
      <c r="X13" s="29"/>
      <c r="Y13" s="26">
        <f>(G13+I13+K13+M13+O13)/5</f>
        <v>12</v>
      </c>
      <c r="Z13" s="26">
        <f>AVERAGE(D13,F13,H13,J13,L13,N13,P13,R13,T13,V13,X13)</f>
        <v>1.742</v>
      </c>
      <c r="AA13" s="26">
        <f>Z13/Y13</f>
        <v>0.1451666666666667</v>
      </c>
      <c r="AB13" s="26">
        <v>6</v>
      </c>
      <c r="AC13" s="26">
        <f>AB13*AA13</f>
        <v>0.8710000000000002</v>
      </c>
      <c r="AD13" s="26">
        <f>P13+N13+L13+J13+H13</f>
        <v>8.710000000000001</v>
      </c>
      <c r="AE13" s="26">
        <f>AD13*AB13</f>
        <v>52.26000000000001</v>
      </c>
      <c r="AF13" s="26"/>
      <c r="AG13" s="26">
        <f>(AE13+AE17)/2</f>
        <v>49.44</v>
      </c>
      <c r="AH13" s="26"/>
      <c r="AI13" t="s" s="36">
        <v>35</v>
      </c>
    </row>
    <row r="14" ht="20.35" customHeight="1">
      <c r="A14" s="23"/>
      <c r="B14" t="s" s="24">
        <v>31</v>
      </c>
      <c r="C14" s="25">
        <v>13</v>
      </c>
      <c r="D14" s="24">
        <v>8.699999999999999</v>
      </c>
      <c r="E14" s="25">
        <v>9</v>
      </c>
      <c r="F14" s="24">
        <v>2.57</v>
      </c>
      <c r="G14" s="25">
        <v>9.5</v>
      </c>
      <c r="H14" s="24">
        <v>3.03</v>
      </c>
      <c r="I14" s="25">
        <v>10</v>
      </c>
      <c r="J14" s="24">
        <v>5.62</v>
      </c>
      <c r="K14" s="25">
        <v>9</v>
      </c>
      <c r="L14" s="24">
        <v>2.86</v>
      </c>
      <c r="M14" s="25">
        <v>8.5</v>
      </c>
      <c r="N14" s="24">
        <v>2.47</v>
      </c>
      <c r="O14" s="25">
        <v>11.25</v>
      </c>
      <c r="P14" s="24">
        <v>5.32</v>
      </c>
      <c r="Q14" s="28"/>
      <c r="R14" s="29"/>
      <c r="S14" s="28"/>
      <c r="T14" s="29"/>
      <c r="U14" s="28"/>
      <c r="V14" s="29"/>
      <c r="W14" s="28"/>
      <c r="X14" s="29"/>
      <c r="Y14" s="26">
        <f>(C14+E14+G14+I14+K14+M14+O14)/7</f>
        <v>10.03571428571429</v>
      </c>
      <c r="Z14" s="26">
        <f>AVERAGE(D14,F14,H14,J14,L14,N14,P14,R14,T14,V14,X14)</f>
        <v>4.367142857142857</v>
      </c>
      <c r="AA14" s="26">
        <f>Z14/Y14</f>
        <v>0.4351601423487543</v>
      </c>
      <c r="AB14" s="26">
        <v>4</v>
      </c>
      <c r="AC14" s="26">
        <f>AB14*AA14</f>
        <v>1.740640569395017</v>
      </c>
      <c r="AD14" s="26">
        <f>P14+N14+L14+J14+H14+F14+D14</f>
        <v>30.57</v>
      </c>
      <c r="AE14" s="26">
        <f>AD14*AB14</f>
        <v>122.28</v>
      </c>
      <c r="AF14" s="26"/>
      <c r="AG14" s="26">
        <f>(AE14+AE18)/2</f>
        <v>97.68000000000001</v>
      </c>
      <c r="AH14" s="26"/>
      <c r="AI14" s="26"/>
    </row>
    <row r="15" ht="21.65" customHeight="1">
      <c r="A15" s="30"/>
      <c r="B15" t="s" s="16">
        <v>32</v>
      </c>
      <c r="C15" s="31"/>
      <c r="D15" s="14"/>
      <c r="E15" s="31"/>
      <c r="F15" s="14"/>
      <c r="G15" s="31"/>
      <c r="H15" s="14"/>
      <c r="I15" s="31"/>
      <c r="J15" s="14"/>
      <c r="K15" s="31"/>
      <c r="L15" s="14"/>
      <c r="M15" s="15">
        <v>20</v>
      </c>
      <c r="N15" s="16">
        <v>21.3</v>
      </c>
      <c r="O15" s="31"/>
      <c r="P15" s="14"/>
      <c r="Q15" s="31"/>
      <c r="R15" s="14"/>
      <c r="S15" s="31"/>
      <c r="T15" s="14"/>
      <c r="U15" s="31"/>
      <c r="V15" s="14"/>
      <c r="W15" s="31"/>
      <c r="X15" s="14"/>
      <c r="Y15" s="18">
        <f>(M15)</f>
        <v>20</v>
      </c>
      <c r="Z15" s="18">
        <f>AVERAGE(D15,F15,H15,J15,L15,N15,P15,R15,T15,V15,X15)</f>
        <v>21.3</v>
      </c>
      <c r="AA15" s="18">
        <f>Z15/Y15</f>
        <v>1.065</v>
      </c>
      <c r="AB15" s="18">
        <v>4</v>
      </c>
      <c r="AC15" s="18">
        <f>AB15*AA15</f>
        <v>4.26</v>
      </c>
      <c r="AD15" s="18">
        <f>N15</f>
        <v>21.3</v>
      </c>
      <c r="AE15" s="18">
        <f>AD15*AB15</f>
        <v>85.2</v>
      </c>
      <c r="AF15" s="18"/>
      <c r="AG15" s="18">
        <f>(AE15+AE19)/2</f>
        <v>109.66</v>
      </c>
      <c r="AH15" s="18"/>
      <c r="AI15" s="18"/>
    </row>
    <row r="16" ht="21.65" customHeight="1">
      <c r="A16" t="s" s="19">
        <v>36</v>
      </c>
      <c r="B16" t="s" s="20">
        <v>28</v>
      </c>
      <c r="C16" s="34"/>
      <c r="D16" s="35"/>
      <c r="E16" s="21">
        <v>8</v>
      </c>
      <c r="F16" s="20">
        <v>0.77</v>
      </c>
      <c r="G16" s="21">
        <v>10</v>
      </c>
      <c r="H16" s="20">
        <v>0.95</v>
      </c>
      <c r="I16" s="21">
        <v>11</v>
      </c>
      <c r="J16" s="20">
        <v>1.9</v>
      </c>
      <c r="K16" s="21">
        <v>12</v>
      </c>
      <c r="L16" s="20">
        <v>0.99</v>
      </c>
      <c r="M16" s="21">
        <v>12</v>
      </c>
      <c r="N16" s="20">
        <v>1.11</v>
      </c>
      <c r="O16" s="21">
        <v>5.8</v>
      </c>
      <c r="P16" s="20">
        <v>2.78</v>
      </c>
      <c r="Q16" s="34"/>
      <c r="R16" s="35"/>
      <c r="S16" s="34"/>
      <c r="T16" s="35"/>
      <c r="U16" s="34"/>
      <c r="V16" s="35"/>
      <c r="W16" s="34"/>
      <c r="X16" s="35"/>
      <c r="Y16" s="22">
        <f>(E16+G16+I16+K16+M16+O16)/6</f>
        <v>9.799999999999999</v>
      </c>
      <c r="Z16" s="22">
        <f>AVERAGE(D16,F16,H16,J16,L16,N16,P16,R16,T16,V16,X16)</f>
        <v>1.416666666666667</v>
      </c>
      <c r="AA16" s="22">
        <f>Z16/Y16</f>
        <v>0.1445578231292517</v>
      </c>
      <c r="AB16" s="22">
        <v>6</v>
      </c>
      <c r="AC16" s="22">
        <f>AB16*AA16</f>
        <v>0.8673469387755104</v>
      </c>
      <c r="AD16" s="22">
        <f>P16+N16+L16+J16+H16+F16</f>
        <v>8.5</v>
      </c>
      <c r="AE16" s="22">
        <f>AD16*AB16</f>
        <v>51</v>
      </c>
      <c r="AF16" s="22"/>
      <c r="AG16" s="22"/>
      <c r="AH16" s="22"/>
      <c r="AI16" s="22"/>
    </row>
    <row r="17" ht="20.35" customHeight="1">
      <c r="A17" s="23"/>
      <c r="B17" t="s" s="24">
        <v>29</v>
      </c>
      <c r="C17" s="28"/>
      <c r="D17" s="29"/>
      <c r="E17" s="28"/>
      <c r="F17" s="29"/>
      <c r="G17" s="25">
        <v>14</v>
      </c>
      <c r="H17" s="24">
        <v>1.66</v>
      </c>
      <c r="I17" s="25">
        <v>12</v>
      </c>
      <c r="J17" s="24">
        <v>2.79</v>
      </c>
      <c r="K17" s="25">
        <v>9</v>
      </c>
      <c r="L17" s="24">
        <v>0.71</v>
      </c>
      <c r="M17" s="25">
        <v>6</v>
      </c>
      <c r="N17" s="24">
        <v>0.82</v>
      </c>
      <c r="O17" s="25">
        <v>5.5</v>
      </c>
      <c r="P17" s="24">
        <v>1.79</v>
      </c>
      <c r="Q17" s="28"/>
      <c r="R17" s="29"/>
      <c r="S17" s="28"/>
      <c r="T17" s="29"/>
      <c r="U17" s="28"/>
      <c r="V17" s="29"/>
      <c r="W17" s="28"/>
      <c r="X17" s="29"/>
      <c r="Y17" s="26">
        <f>(G17+I17+K17+M17+O17)/5</f>
        <v>9.300000000000001</v>
      </c>
      <c r="Z17" s="26">
        <f>AVERAGE(D17,F17,H17,J17,L17,N17,P17,R17,T17,V17,X17)</f>
        <v>1.554</v>
      </c>
      <c r="AA17" s="26">
        <f>Z17/Y17</f>
        <v>0.1670967741935484</v>
      </c>
      <c r="AB17" s="26">
        <v>6</v>
      </c>
      <c r="AC17" s="26">
        <f>AB17*AA17</f>
        <v>1.00258064516129</v>
      </c>
      <c r="AD17" s="26">
        <f>P17+N17+L17+J17+H17</f>
        <v>7.77</v>
      </c>
      <c r="AE17" s="26">
        <f>AD17*AB17</f>
        <v>46.62</v>
      </c>
      <c r="AF17" s="26"/>
      <c r="AG17" s="26"/>
      <c r="AH17" s="26"/>
      <c r="AI17" s="26"/>
    </row>
    <row r="18" ht="20.35" customHeight="1">
      <c r="A18" s="23"/>
      <c r="B18" t="s" s="24">
        <v>31</v>
      </c>
      <c r="C18" s="28"/>
      <c r="D18" s="29"/>
      <c r="E18" s="25">
        <v>8</v>
      </c>
      <c r="F18" s="24">
        <v>4.28</v>
      </c>
      <c r="G18" s="25">
        <v>6</v>
      </c>
      <c r="H18" s="24">
        <v>1.93</v>
      </c>
      <c r="I18" s="25">
        <v>8</v>
      </c>
      <c r="J18" s="24">
        <v>4.2</v>
      </c>
      <c r="K18" s="25">
        <v>7</v>
      </c>
      <c r="L18" s="24">
        <v>2.18</v>
      </c>
      <c r="M18" s="25">
        <v>6</v>
      </c>
      <c r="N18" s="24">
        <v>2.04</v>
      </c>
      <c r="O18" s="25">
        <v>6.8</v>
      </c>
      <c r="P18" s="24">
        <v>3.64</v>
      </c>
      <c r="Q18" s="28"/>
      <c r="R18" s="29"/>
      <c r="S18" s="28"/>
      <c r="T18" s="29"/>
      <c r="U18" s="28"/>
      <c r="V18" s="29"/>
      <c r="W18" s="28"/>
      <c r="X18" s="29"/>
      <c r="Y18" s="26">
        <f>(E18+G18+I18+K18+M18+O18)/6</f>
        <v>6.966666666666666</v>
      </c>
      <c r="Z18" s="26">
        <f>AVERAGE(D18,F18,H18,J18,L18,N18,P18,R18,T18,V18,X18)</f>
        <v>3.045</v>
      </c>
      <c r="AA18" s="26">
        <f>Z18/Y18</f>
        <v>0.4370813397129187</v>
      </c>
      <c r="AB18" s="26">
        <v>4</v>
      </c>
      <c r="AC18" s="26">
        <f>AB18*AA18</f>
        <v>1.748325358851675</v>
      </c>
      <c r="AD18" s="26">
        <f>P18+N18+L18+J18+H18+F18</f>
        <v>18.27</v>
      </c>
      <c r="AE18" s="26">
        <f>AD18*AB18</f>
        <v>73.08</v>
      </c>
      <c r="AF18" s="26"/>
      <c r="AG18" s="26"/>
      <c r="AH18" s="26"/>
      <c r="AI18" s="26"/>
    </row>
    <row r="19" ht="21.65" customHeight="1">
      <c r="A19" s="30"/>
      <c r="B19" t="s" s="16">
        <v>32</v>
      </c>
      <c r="C19" s="31"/>
      <c r="D19" s="14"/>
      <c r="E19" s="31"/>
      <c r="F19" s="14"/>
      <c r="G19" s="31"/>
      <c r="H19" s="14"/>
      <c r="I19" s="31"/>
      <c r="J19" s="14"/>
      <c r="K19" s="31"/>
      <c r="L19" s="14"/>
      <c r="M19" s="31"/>
      <c r="N19" s="14"/>
      <c r="O19" s="15">
        <v>8.300000000000001</v>
      </c>
      <c r="P19" s="16">
        <v>33.53</v>
      </c>
      <c r="Q19" s="31"/>
      <c r="R19" s="14"/>
      <c r="S19" s="31"/>
      <c r="T19" s="14"/>
      <c r="U19" s="31"/>
      <c r="V19" s="14"/>
      <c r="W19" s="31"/>
      <c r="X19" s="14"/>
      <c r="Y19" s="18">
        <v>8.300000000000001</v>
      </c>
      <c r="Z19" s="18">
        <f>AVERAGE(D19,F19,H19,J19,L19,N19,P19,R19,T19,V19,X19)</f>
        <v>33.53</v>
      </c>
      <c r="AA19" s="18">
        <f>Z19/Y19</f>
        <v>4.039759036144578</v>
      </c>
      <c r="AB19" s="18">
        <v>4</v>
      </c>
      <c r="AC19" s="18">
        <f>AB19*AA19</f>
        <v>16.15903614457831</v>
      </c>
      <c r="AD19" s="18">
        <f>P19</f>
        <v>33.53</v>
      </c>
      <c r="AE19" s="18">
        <f>AD19*AB19</f>
        <v>134.12</v>
      </c>
      <c r="AF19" s="18"/>
      <c r="AG19" s="18"/>
      <c r="AH19" s="18"/>
      <c r="AI19" s="18"/>
    </row>
    <row r="20" ht="21.65" customHeight="1">
      <c r="A20" t="s" s="19">
        <v>37</v>
      </c>
      <c r="B20" t="s" s="20">
        <v>28</v>
      </c>
      <c r="C20" s="34"/>
      <c r="D20" s="35"/>
      <c r="E20" s="21">
        <v>5</v>
      </c>
      <c r="F20" s="20">
        <v>0.49</v>
      </c>
      <c r="G20" s="21">
        <v>9</v>
      </c>
      <c r="H20" s="20">
        <v>0.5</v>
      </c>
      <c r="I20" s="21">
        <v>14</v>
      </c>
      <c r="J20" s="20">
        <v>2.55</v>
      </c>
      <c r="K20" s="21">
        <v>13</v>
      </c>
      <c r="L20" s="20">
        <v>1.03</v>
      </c>
      <c r="M20" s="21">
        <v>11.3</v>
      </c>
      <c r="N20" s="20">
        <v>1.3</v>
      </c>
      <c r="O20" s="21">
        <v>18.5</v>
      </c>
      <c r="P20" s="20">
        <v>2.47</v>
      </c>
      <c r="Q20" s="34"/>
      <c r="R20" s="35"/>
      <c r="S20" s="34"/>
      <c r="T20" s="35"/>
      <c r="U20" s="34"/>
      <c r="V20" s="35"/>
      <c r="W20" s="34"/>
      <c r="X20" s="35"/>
      <c r="Y20" s="22">
        <f>(E20+G20+I20+K20+M20+O20)/6</f>
        <v>11.8</v>
      </c>
      <c r="Z20" s="22">
        <f>AVERAGE(D20,F20,H20,J20,L20,N20,P20,R20,T20,V20,X20)</f>
        <v>1.39</v>
      </c>
      <c r="AA20" s="22">
        <f>Z20/Y20</f>
        <v>0.1177966101694915</v>
      </c>
      <c r="AB20" s="22">
        <v>6</v>
      </c>
      <c r="AC20" s="22">
        <f>AB20*AA20</f>
        <v>0.7067796610169492</v>
      </c>
      <c r="AD20" s="22">
        <f>P20+N20+L20+J20+H20+F20</f>
        <v>8.34</v>
      </c>
      <c r="AE20" s="22">
        <f>AD20*AB20</f>
        <v>50.04</v>
      </c>
      <c r="AF20" s="22"/>
      <c r="AG20" s="22">
        <f>(AE20+AE24)/2</f>
        <v>48.69</v>
      </c>
      <c r="AH20" s="22"/>
      <c r="AI20" s="22">
        <f>(AG20+AG21+AG22+AG23)/4</f>
        <v>70.685</v>
      </c>
    </row>
    <row r="21" ht="20.35" customHeight="1">
      <c r="A21" s="23"/>
      <c r="B21" t="s" s="24">
        <v>29</v>
      </c>
      <c r="C21" s="28"/>
      <c r="D21" s="29"/>
      <c r="E21" s="28"/>
      <c r="F21" s="29"/>
      <c r="G21" s="25">
        <v>13</v>
      </c>
      <c r="H21" s="24">
        <v>1.1</v>
      </c>
      <c r="I21" s="25">
        <v>12</v>
      </c>
      <c r="J21" s="24">
        <v>2.73</v>
      </c>
      <c r="K21" s="25">
        <v>9</v>
      </c>
      <c r="L21" s="24">
        <v>0.78</v>
      </c>
      <c r="M21" s="25">
        <v>9</v>
      </c>
      <c r="N21" s="24">
        <v>0.91</v>
      </c>
      <c r="O21" s="25">
        <v>13.14</v>
      </c>
      <c r="P21" s="24">
        <v>1.82</v>
      </c>
      <c r="Q21" s="28"/>
      <c r="R21" s="29"/>
      <c r="S21" s="28"/>
      <c r="T21" s="29"/>
      <c r="U21" s="28"/>
      <c r="V21" s="29"/>
      <c r="W21" s="28"/>
      <c r="X21" s="29"/>
      <c r="Y21" s="26">
        <f>(G21+I21+K21+M21+O21)/5</f>
        <v>11.228</v>
      </c>
      <c r="Z21" s="26">
        <f>AVERAGE(D21,F21,H21,J21,L21,N21,P21,R21,T21,V21,X21)</f>
        <v>1.468</v>
      </c>
      <c r="AA21" s="26">
        <f>Z21/Y21</f>
        <v>0.1307445671535447</v>
      </c>
      <c r="AB21" s="26">
        <v>6</v>
      </c>
      <c r="AC21" s="26">
        <f>AB21*AA21</f>
        <v>0.7844674029212684</v>
      </c>
      <c r="AD21" s="26">
        <f>P21+N21+L21+J21+H21</f>
        <v>7.34</v>
      </c>
      <c r="AE21" s="26">
        <f>AD21*AB21</f>
        <v>44.04</v>
      </c>
      <c r="AF21" s="26"/>
      <c r="AG21" s="26">
        <f>(AE21+AE25)/2</f>
        <v>50.37</v>
      </c>
      <c r="AH21" s="26"/>
      <c r="AI21" t="s" s="36">
        <v>38</v>
      </c>
    </row>
    <row r="22" ht="20.35" customHeight="1">
      <c r="A22" s="23"/>
      <c r="B22" t="s" s="24">
        <v>31</v>
      </c>
      <c r="C22" s="25">
        <v>11</v>
      </c>
      <c r="D22" s="24">
        <v>7.9</v>
      </c>
      <c r="E22" s="25">
        <v>9</v>
      </c>
      <c r="F22" s="24">
        <v>6.01</v>
      </c>
      <c r="G22" s="25">
        <v>8</v>
      </c>
      <c r="H22" s="24">
        <v>2.54</v>
      </c>
      <c r="I22" s="25">
        <v>10</v>
      </c>
      <c r="J22" s="24">
        <v>5.57</v>
      </c>
      <c r="K22" t="s" s="25">
        <v>39</v>
      </c>
      <c r="L22" s="24">
        <v>2.1</v>
      </c>
      <c r="M22" s="25">
        <v>8</v>
      </c>
      <c r="N22" s="24">
        <v>1.88</v>
      </c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6">
        <f>(C22+E22+G22+I22+M22)/5</f>
        <v>9.199999999999999</v>
      </c>
      <c r="Z22" s="26">
        <f>AVERAGE(D22,F22,H22,J22,L22,N22,P22,R22,T22,V22,X22)</f>
        <v>4.333333333333333</v>
      </c>
      <c r="AA22" s="26">
        <f>Z22/Y22</f>
        <v>0.4710144927536232</v>
      </c>
      <c r="AB22" s="26">
        <v>4</v>
      </c>
      <c r="AC22" s="26">
        <f>AB22*AA22</f>
        <v>1.884057971014493</v>
      </c>
      <c r="AD22" s="26">
        <f>N22+L22+J22+H22+F22+D22</f>
        <v>26</v>
      </c>
      <c r="AE22" s="26">
        <f>AD22*AB22</f>
        <v>104</v>
      </c>
      <c r="AF22" s="26"/>
      <c r="AG22" s="26">
        <f>(AE22+AE26)/2</f>
        <v>79.09999999999999</v>
      </c>
      <c r="AH22" s="26"/>
      <c r="AI22" s="26"/>
    </row>
    <row r="23" ht="21.65" customHeight="1">
      <c r="A23" s="30"/>
      <c r="B23" t="s" s="16">
        <v>32</v>
      </c>
      <c r="C23" s="31"/>
      <c r="D23" s="14"/>
      <c r="E23" s="31"/>
      <c r="F23" s="14"/>
      <c r="G23" s="31"/>
      <c r="H23" s="14"/>
      <c r="I23" s="31"/>
      <c r="J23" s="14"/>
      <c r="K23" s="31"/>
      <c r="L23" s="14"/>
      <c r="M23" s="15">
        <v>21</v>
      </c>
      <c r="N23" s="16">
        <v>25.43</v>
      </c>
      <c r="O23" s="31"/>
      <c r="P23" s="14"/>
      <c r="Q23" s="31"/>
      <c r="R23" s="14"/>
      <c r="S23" s="31"/>
      <c r="T23" s="14"/>
      <c r="U23" s="31"/>
      <c r="V23" s="14"/>
      <c r="W23" s="31"/>
      <c r="X23" s="14"/>
      <c r="Y23" s="18">
        <v>21</v>
      </c>
      <c r="Z23" s="18">
        <f>AVERAGE(D23,F23,H23,J23,L23,N23,P23,R23,T23,V23,X23)</f>
        <v>25.43</v>
      </c>
      <c r="AA23" s="18">
        <f>Z23/Y23</f>
        <v>1.210952380952381</v>
      </c>
      <c r="AB23" s="18">
        <v>4</v>
      </c>
      <c r="AC23" s="18">
        <f>AB23*AA23</f>
        <v>4.843809523809524</v>
      </c>
      <c r="AD23" s="18">
        <f>N23</f>
        <v>25.43</v>
      </c>
      <c r="AE23" s="18">
        <f>AD23*AB23</f>
        <v>101.72</v>
      </c>
      <c r="AF23" s="18"/>
      <c r="AG23" s="18">
        <f>(AE27+AE23)/2</f>
        <v>104.58</v>
      </c>
      <c r="AH23" s="18"/>
      <c r="AI23" s="18"/>
    </row>
    <row r="24" ht="21.65" customHeight="1">
      <c r="A24" t="s" s="19">
        <v>40</v>
      </c>
      <c r="B24" t="s" s="20">
        <v>28</v>
      </c>
      <c r="C24" s="34"/>
      <c r="D24" s="35"/>
      <c r="E24" s="21">
        <v>8</v>
      </c>
      <c r="F24" s="20">
        <v>0.93</v>
      </c>
      <c r="G24" s="21">
        <v>9</v>
      </c>
      <c r="H24" s="20">
        <v>0.87</v>
      </c>
      <c r="I24" s="21">
        <v>13</v>
      </c>
      <c r="J24" s="20">
        <v>2.4</v>
      </c>
      <c r="K24" s="21">
        <v>13</v>
      </c>
      <c r="L24" s="20">
        <v>0.55</v>
      </c>
      <c r="M24" s="21">
        <v>9.5</v>
      </c>
      <c r="N24" s="20">
        <v>0.87</v>
      </c>
      <c r="O24" s="21">
        <v>18.2</v>
      </c>
      <c r="P24" s="20">
        <v>2.27</v>
      </c>
      <c r="Q24" s="34"/>
      <c r="R24" s="35"/>
      <c r="S24" s="34"/>
      <c r="T24" s="35"/>
      <c r="U24" s="34"/>
      <c r="V24" s="35"/>
      <c r="W24" s="34"/>
      <c r="X24" s="35"/>
      <c r="Y24" s="22">
        <f>(E24+G24+I24+K24+M24+O24)/6</f>
        <v>11.78333333333333</v>
      </c>
      <c r="Z24" s="22">
        <f>AVERAGE(D24,F24,H24,J24,L24,N24,P24,R24,T24,V24,X24)</f>
        <v>1.315</v>
      </c>
      <c r="AA24" s="22">
        <f>Z24/Y24</f>
        <v>0.1115983026874116</v>
      </c>
      <c r="AB24" s="22">
        <v>6</v>
      </c>
      <c r="AC24" s="22">
        <f>AB24*AA24</f>
        <v>0.6695898161244697</v>
      </c>
      <c r="AD24" s="22">
        <f>P24+N24+L24+J24+H24+F24</f>
        <v>7.89</v>
      </c>
      <c r="AE24" s="22">
        <f>AD24*AB24</f>
        <v>47.34</v>
      </c>
      <c r="AF24" s="22"/>
      <c r="AG24" s="22"/>
      <c r="AH24" s="22"/>
      <c r="AI24" s="22"/>
    </row>
    <row r="25" ht="20.35" customHeight="1">
      <c r="A25" s="23"/>
      <c r="B25" t="s" s="24">
        <v>29</v>
      </c>
      <c r="C25" s="28"/>
      <c r="D25" s="29"/>
      <c r="E25" s="28"/>
      <c r="F25" s="29"/>
      <c r="G25" s="25">
        <v>15</v>
      </c>
      <c r="H25" s="24">
        <v>2.3</v>
      </c>
      <c r="I25" s="25">
        <v>13</v>
      </c>
      <c r="J25" s="24">
        <v>3.56</v>
      </c>
      <c r="K25" s="25">
        <v>18</v>
      </c>
      <c r="L25" s="24">
        <v>0.89</v>
      </c>
      <c r="M25" s="25">
        <v>9</v>
      </c>
      <c r="N25" s="24">
        <v>0.88</v>
      </c>
      <c r="O25" s="25">
        <v>13.21</v>
      </c>
      <c r="P25" s="24">
        <v>1.82</v>
      </c>
      <c r="Q25" s="28"/>
      <c r="R25" s="29"/>
      <c r="S25" s="28"/>
      <c r="T25" s="29"/>
      <c r="U25" s="28"/>
      <c r="V25" s="29"/>
      <c r="W25" s="28"/>
      <c r="X25" s="29"/>
      <c r="Y25" s="26">
        <f>(G25+I25+K25+M25+O25)/5</f>
        <v>13.642</v>
      </c>
      <c r="Z25" s="26">
        <f>AVERAGE(D25,F25,H25,J25,L25,N25,P25,R25,T25,V25,X25)</f>
        <v>1.89</v>
      </c>
      <c r="AA25" s="26">
        <f>Z25/Y25</f>
        <v>0.1385427356692567</v>
      </c>
      <c r="AB25" s="26">
        <v>6</v>
      </c>
      <c r="AC25" s="26">
        <f>AB25*AA25</f>
        <v>0.8312564140155401</v>
      </c>
      <c r="AD25" s="26">
        <f>P25+N25+L25+J25+H25</f>
        <v>9.449999999999999</v>
      </c>
      <c r="AE25" s="26">
        <f>AD25*AB25</f>
        <v>56.7</v>
      </c>
      <c r="AF25" s="26"/>
      <c r="AG25" s="26"/>
      <c r="AH25" s="26"/>
      <c r="AI25" s="26"/>
    </row>
    <row r="26" ht="20.35" customHeight="1">
      <c r="A26" s="23"/>
      <c r="B26" t="s" s="24">
        <v>31</v>
      </c>
      <c r="C26" s="28"/>
      <c r="D26" s="29"/>
      <c r="E26" s="25">
        <v>8</v>
      </c>
      <c r="F26" s="24">
        <v>4.52</v>
      </c>
      <c r="G26" s="25">
        <v>6</v>
      </c>
      <c r="H26" s="24">
        <v>2.16</v>
      </c>
      <c r="I26" s="25">
        <v>7</v>
      </c>
      <c r="J26" s="24">
        <v>3.78</v>
      </c>
      <c r="K26" s="25">
        <v>8</v>
      </c>
      <c r="L26" s="24">
        <v>1.61</v>
      </c>
      <c r="M26" s="25">
        <v>6.5</v>
      </c>
      <c r="N26" s="24">
        <v>1.48</v>
      </c>
      <c r="O26" s="28"/>
      <c r="P26" s="29"/>
      <c r="Q26" s="28"/>
      <c r="R26" s="29"/>
      <c r="S26" s="28"/>
      <c r="T26" s="29"/>
      <c r="U26" s="28"/>
      <c r="V26" s="29"/>
      <c r="W26" s="28"/>
      <c r="X26" s="29"/>
      <c r="Y26" s="26">
        <f>(E26+G26+I26+K26+M26)/5</f>
        <v>7.1</v>
      </c>
      <c r="Z26" s="26">
        <f>AVERAGE(D26,F26,H26,J26,L26,N26,P26,R26,T26,V26,X26)</f>
        <v>2.71</v>
      </c>
      <c r="AA26" s="26">
        <f>Z26/Y26</f>
        <v>0.3816901408450704</v>
      </c>
      <c r="AB26" s="26">
        <v>4</v>
      </c>
      <c r="AC26" s="26">
        <f>AB26*AA26</f>
        <v>1.526760563380282</v>
      </c>
      <c r="AD26" s="26">
        <f>N26+L26+J26+H26+F26</f>
        <v>13.55</v>
      </c>
      <c r="AE26" s="26">
        <f>AD26*AB26</f>
        <v>54.2</v>
      </c>
      <c r="AF26" s="26"/>
      <c r="AG26" s="26"/>
      <c r="AH26" s="26"/>
      <c r="AI26" s="26"/>
    </row>
    <row r="27" ht="20.35" customHeight="1">
      <c r="A27" s="37"/>
      <c r="B27" t="s" s="24">
        <v>32</v>
      </c>
      <c r="C27" s="28"/>
      <c r="D27" s="29"/>
      <c r="E27" s="28"/>
      <c r="F27" s="29"/>
      <c r="G27" s="28"/>
      <c r="H27" s="29"/>
      <c r="I27" s="28"/>
      <c r="J27" s="29"/>
      <c r="K27" s="28"/>
      <c r="L27" s="29"/>
      <c r="M27" s="28"/>
      <c r="N27" s="29"/>
      <c r="O27" s="25">
        <v>7.5</v>
      </c>
      <c r="P27" s="24">
        <v>26.86</v>
      </c>
      <c r="Q27" s="28"/>
      <c r="R27" s="29"/>
      <c r="S27" s="28"/>
      <c r="T27" s="29"/>
      <c r="U27" s="28"/>
      <c r="V27" s="29"/>
      <c r="W27" s="28"/>
      <c r="X27" s="29"/>
      <c r="Y27" s="26">
        <v>7.5</v>
      </c>
      <c r="Z27" s="26">
        <f>AVERAGE(D27,F27,H27,J27,L27,N27,P27,R27,T27,V27,X27)</f>
        <v>26.86</v>
      </c>
      <c r="AA27" s="26">
        <f>Z27/Y27</f>
        <v>3.581333333333333</v>
      </c>
      <c r="AB27" s="26">
        <v>4</v>
      </c>
      <c r="AC27" s="26">
        <f>AB27*AA27</f>
        <v>14.32533333333333</v>
      </c>
      <c r="AD27" s="26">
        <f>P27</f>
        <v>26.86</v>
      </c>
      <c r="AE27" s="26">
        <f>AD27*AB27</f>
        <v>107.44</v>
      </c>
      <c r="AF27" s="26"/>
      <c r="AG27" s="26"/>
      <c r="AH27" s="26"/>
      <c r="AI27" s="26"/>
    </row>
  </sheetData>
  <mergeCells count="18">
    <mergeCell ref="K2:L2"/>
    <mergeCell ref="I2:J2"/>
    <mergeCell ref="G2:H2"/>
    <mergeCell ref="E2:F2"/>
    <mergeCell ref="C2:D2"/>
    <mergeCell ref="A24:A27"/>
    <mergeCell ref="A20:A23"/>
    <mergeCell ref="A16:A19"/>
    <mergeCell ref="A12:A15"/>
    <mergeCell ref="A8:A11"/>
    <mergeCell ref="A4:A7"/>
    <mergeCell ref="M2:N2"/>
    <mergeCell ref="O2:P2"/>
    <mergeCell ref="Q2:R2"/>
    <mergeCell ref="S2:T2"/>
    <mergeCell ref="U2:V2"/>
    <mergeCell ref="W2:X2"/>
    <mergeCell ref="A1:Z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