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uvmoffice-my.sharepoint.com/personal/rcbartle_uvm_edu/Documents/Documents/Work Files/SARE/FNE22 Contracting/"/>
    </mc:Choice>
  </mc:AlternateContent>
  <bookViews>
    <workbookView xWindow="0" yWindow="0" windowWidth="21045" windowHeight="10140"/>
  </bookViews>
  <sheets>
    <sheet name="NESARE budget template" sheetId="1" r:id="rId1"/>
  </sheets>
  <definedNames>
    <definedName name="NextUp">INDIRECT("R[-1]C",0)</definedName>
    <definedName name="_xlnm.Print_Area" localSheetId="0">'NESARE budget template'!$A$1:$F$157</definedName>
    <definedName name="_xlnm.Print_Titles" localSheetId="0">'NESARE budget template'!$2:$2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2" i="1" l="1"/>
  <c r="F79" i="1"/>
  <c r="F36" i="1"/>
  <c r="F37" i="1"/>
  <c r="F38" i="1"/>
  <c r="F39" i="1"/>
  <c r="F40" i="1"/>
  <c r="F41" i="1"/>
  <c r="F42" i="1"/>
  <c r="F43" i="1"/>
  <c r="F44" i="1"/>
  <c r="F45" i="1"/>
  <c r="F46" i="1"/>
  <c r="F47" i="1"/>
  <c r="F49" i="1"/>
  <c r="F50" i="1"/>
  <c r="F51" i="1"/>
  <c r="F52" i="1"/>
  <c r="F53" i="1"/>
  <c r="F54" i="1"/>
  <c r="F55" i="1"/>
  <c r="F56" i="1"/>
  <c r="F57" i="1"/>
  <c r="F58" i="1"/>
  <c r="F59" i="1"/>
  <c r="F60" i="1"/>
  <c r="F61" i="1"/>
  <c r="F81" i="1" l="1"/>
  <c r="S148" i="1"/>
  <c r="T148" i="1" s="1"/>
  <c r="M138" i="1"/>
  <c r="M145" i="1" s="1"/>
  <c r="N138" i="1"/>
  <c r="N145" i="1" s="1"/>
  <c r="N146" i="1" s="1"/>
  <c r="N147" i="1" s="1"/>
  <c r="N149" i="1" s="1"/>
  <c r="O138" i="1"/>
  <c r="O145" i="1" s="1"/>
  <c r="O146" i="1" s="1"/>
  <c r="O147" i="1" s="1"/>
  <c r="O149" i="1" s="1"/>
  <c r="P138" i="1"/>
  <c r="P145" i="1" s="1"/>
  <c r="P146" i="1" s="1"/>
  <c r="P147" i="1" s="1"/>
  <c r="P149" i="1" s="1"/>
  <c r="Q138" i="1"/>
  <c r="Q145" i="1" s="1"/>
  <c r="Q146" i="1" s="1"/>
  <c r="Q147" i="1" s="1"/>
  <c r="Q149" i="1" s="1"/>
  <c r="R138" i="1"/>
  <c r="R145" i="1" s="1"/>
  <c r="R146" i="1" s="1"/>
  <c r="R147" i="1" s="1"/>
  <c r="R149" i="1" s="1"/>
  <c r="L138" i="1"/>
  <c r="L145" i="1" s="1"/>
  <c r="L146" i="1" s="1"/>
  <c r="S144" i="1"/>
  <c r="S137" i="1"/>
  <c r="S131" i="1"/>
  <c r="S125" i="1"/>
  <c r="S119" i="1"/>
  <c r="S113" i="1"/>
  <c r="S107" i="1"/>
  <c r="S101" i="1"/>
  <c r="S95" i="1"/>
  <c r="S89" i="1"/>
  <c r="S83" i="1"/>
  <c r="S74" i="1"/>
  <c r="S68" i="1"/>
  <c r="S62" i="1"/>
  <c r="S32" i="1"/>
  <c r="S31" i="1"/>
  <c r="S25" i="1"/>
  <c r="S145" i="1" l="1"/>
  <c r="M146" i="1"/>
  <c r="M147" i="1" s="1"/>
  <c r="M149" i="1" s="1"/>
  <c r="L147" i="1"/>
  <c r="L149" i="1" s="1"/>
  <c r="S138" i="1"/>
  <c r="S147" i="1" l="1"/>
  <c r="S146" i="1"/>
  <c r="S149" i="1"/>
  <c r="F134" i="1"/>
  <c r="F78" i="1"/>
  <c r="F80" i="1"/>
  <c r="F85" i="1"/>
  <c r="F86" i="1"/>
  <c r="F88" i="1"/>
  <c r="F91" i="1"/>
  <c r="F92" i="1"/>
  <c r="F93" i="1"/>
  <c r="F98" i="1"/>
  <c r="F99" i="1"/>
  <c r="F100" i="1"/>
  <c r="F104" i="1"/>
  <c r="F105" i="1"/>
  <c r="F106" i="1"/>
  <c r="F110" i="1"/>
  <c r="F111" i="1"/>
  <c r="F112" i="1"/>
  <c r="F116" i="1"/>
  <c r="F117" i="1"/>
  <c r="F118" i="1"/>
  <c r="F122" i="1"/>
  <c r="F123" i="1"/>
  <c r="F124" i="1"/>
  <c r="F128" i="1"/>
  <c r="F65" i="1" l="1"/>
  <c r="F133" i="1" l="1"/>
  <c r="F127" i="1"/>
  <c r="F121" i="1"/>
  <c r="F115" i="1"/>
  <c r="F109" i="1"/>
  <c r="F103" i="1"/>
  <c r="F97" i="1"/>
  <c r="F29" i="1"/>
  <c r="F22" i="1"/>
  <c r="F21" i="1"/>
  <c r="F17" i="1"/>
  <c r="F16" i="1"/>
  <c r="F12" i="1"/>
  <c r="F11" i="1"/>
  <c r="F7" i="1"/>
  <c r="F6" i="1"/>
  <c r="F77" i="1"/>
  <c r="F71" i="1"/>
  <c r="F70" i="1"/>
  <c r="F119" i="1"/>
  <c r="F101" i="1"/>
  <c r="F113" i="1"/>
  <c r="F107" i="1"/>
  <c r="F125" i="1"/>
  <c r="T125" i="1" l="1"/>
  <c r="T119" i="1"/>
  <c r="T113" i="1"/>
  <c r="T107" i="1"/>
  <c r="T101" i="1"/>
  <c r="F136" i="1"/>
  <c r="F135" i="1"/>
  <c r="F129" i="1"/>
  <c r="F94" i="1"/>
  <c r="F87" i="1"/>
  <c r="F73" i="1"/>
  <c r="F72" i="1"/>
  <c r="F67" i="1"/>
  <c r="F66" i="1"/>
  <c r="F64" i="1"/>
  <c r="F35" i="1"/>
  <c r="F30" i="1"/>
  <c r="F28" i="1"/>
  <c r="F27" i="1"/>
  <c r="F24" i="1"/>
  <c r="F23" i="1"/>
  <c r="F19" i="1"/>
  <c r="F18" i="1"/>
  <c r="F14" i="1"/>
  <c r="F13" i="1"/>
  <c r="F9" i="1"/>
  <c r="F8" i="1"/>
  <c r="F25" i="1"/>
  <c r="F89" i="1"/>
  <c r="F68" i="1"/>
  <c r="F31" i="1"/>
  <c r="F131" i="1"/>
  <c r="F62" i="1"/>
  <c r="F137" i="1"/>
  <c r="F74" i="1"/>
  <c r="F83" i="1"/>
  <c r="F144" i="1"/>
  <c r="F95" i="1"/>
  <c r="F138" i="1" l="1"/>
  <c r="F145" i="1" s="1"/>
  <c r="T145" i="1" s="1"/>
  <c r="T144" i="1"/>
  <c r="T137" i="1"/>
  <c r="T131" i="1"/>
  <c r="T95" i="1"/>
  <c r="T89" i="1"/>
  <c r="T83" i="1"/>
  <c r="T74" i="1"/>
  <c r="T68" i="1"/>
  <c r="T62" i="1"/>
  <c r="T31" i="1"/>
  <c r="T25" i="1"/>
  <c r="F32" i="1"/>
  <c r="F146" i="1" l="1"/>
  <c r="T138" i="1"/>
  <c r="J148" i="1"/>
  <c r="T32" i="1"/>
  <c r="F147" i="1" l="1"/>
  <c r="T146" i="1"/>
  <c r="F149" i="1" l="1"/>
  <c r="T149" i="1" s="1"/>
  <c r="H148" i="1"/>
  <c r="T147" i="1"/>
</calcChain>
</file>

<file path=xl/sharedStrings.xml><?xml version="1.0" encoding="utf-8"?>
<sst xmlns="http://schemas.openxmlformats.org/spreadsheetml/2006/main" count="240" uniqueCount="203">
  <si>
    <t>FNE22-023</t>
  </si>
  <si>
    <t>Craig Boyer, Boyer Holdings LLC</t>
  </si>
  <si>
    <t>Date Processed:</t>
  </si>
  <si>
    <t xml:space="preserve"> Item name</t>
  </si>
  <si>
    <t xml:space="preserve"> Narrative justification of expense</t>
  </si>
  <si>
    <t xml:space="preserve"> Unit </t>
  </si>
  <si>
    <t>Quantity</t>
  </si>
  <si>
    <t>$ per unit</t>
  </si>
  <si>
    <t>Quantity x $  =</t>
  </si>
  <si>
    <r>
      <rPr>
        <b/>
        <i/>
        <sz val="9"/>
        <rFont val="Arial"/>
        <family val="2"/>
      </rPr>
      <t>PERSONNEL</t>
    </r>
    <r>
      <rPr>
        <i/>
        <sz val="9"/>
        <rFont val="Arial"/>
        <family val="2"/>
      </rPr>
      <t xml:space="preserve">
</t>
    </r>
    <r>
      <rPr>
        <i/>
        <sz val="8.5"/>
        <rFont val="Arial"/>
        <family val="2"/>
      </rPr>
      <t xml:space="preserve">Only people employed by the recipient organization or farm should be listed in this category. Those employed elsewhere should be listed under "Other direct costs," or, if individuals are to be paid by another organization via a subaward to that organization, they should be included in a separately detailed subaward budget and the subaward total should be listed below under "Subawards" in "Other direct costs."
</t>
    </r>
  </si>
  <si>
    <r>
      <rPr>
        <b/>
        <i/>
        <sz val="9"/>
        <rFont val="Arial"/>
        <family val="2"/>
      </rPr>
      <t>Salaries and wages.</t>
    </r>
    <r>
      <rPr>
        <i/>
        <sz val="9"/>
        <rFont val="Arial"/>
        <family val="2"/>
      </rPr>
      <t xml:space="preserve"> 
</t>
    </r>
    <r>
      <rPr>
        <i/>
        <sz val="8.5"/>
        <rFont val="Arial"/>
        <family val="2"/>
      </rPr>
      <t xml:space="preserve">Provide narrative detail of each person's role in the project or the services they are providing through their work on the project.  Show full-time equivalency as a percentage and salary for each year, or provide hourly wage multiplied by number of hours, to equal total $ requested. </t>
    </r>
  </si>
  <si>
    <t>Project leader(s).</t>
  </si>
  <si>
    <t xml:space="preserve">Craig Boyer </t>
  </si>
  <si>
    <t xml:space="preserve">Manage grant, collect data and analysis, speak with consultants, record videos and create presentations for YouTube, OurFigs, and NOFA conferences. Organize event for chefs and outreach to fig community. </t>
  </si>
  <si>
    <t>hrs</t>
  </si>
  <si>
    <t xml:space="preserve">Employee </t>
  </si>
  <si>
    <t xml:space="preserve">Help set up high tunnels for growing, train cordons, train verticals, prune plants , and harvest fruit. </t>
  </si>
  <si>
    <t>Student wages.</t>
  </si>
  <si>
    <t>Support staff.</t>
  </si>
  <si>
    <t>Other hired labor.</t>
  </si>
  <si>
    <r>
      <t>Subtotal: Salaries and wages</t>
    </r>
    <r>
      <rPr>
        <sz val="9"/>
        <rFont val="Arial"/>
        <family val="2"/>
      </rPr>
      <t xml:space="preserve"> (rounded to the nearest dollar)</t>
    </r>
  </si>
  <si>
    <t>Subtotal salaries and wages</t>
  </si>
  <si>
    <r>
      <t xml:space="preserve">Fringe benefits. 
</t>
    </r>
    <r>
      <rPr>
        <i/>
        <sz val="8.5"/>
        <rFont val="Arial"/>
        <family val="2"/>
      </rPr>
      <t xml:space="preserve">If applicable, provide the fringe rate that will be applied to the wages above and the total for each wage line or category. </t>
    </r>
  </si>
  <si>
    <t>SS, Medicare, FUTA</t>
  </si>
  <si>
    <t xml:space="preserve">Employers matching portion </t>
  </si>
  <si>
    <t xml:space="preserve">percent </t>
  </si>
  <si>
    <t>Employee Retirement Contribution</t>
  </si>
  <si>
    <t>Covid has made it difficult to attract and retain employees.  I'd like to offer a retirement benefit of 5% into a retirement vehicle for employee</t>
  </si>
  <si>
    <t>Subtotal: Fringe benefits (rounded to the nearest dollar)</t>
  </si>
  <si>
    <t>Subtotal : Finge Benefits</t>
  </si>
  <si>
    <r>
      <t xml:space="preserve"> PERSONNEL TOTAL</t>
    </r>
    <r>
      <rPr>
        <sz val="9"/>
        <rFont val="Arial"/>
        <family val="2"/>
      </rPr>
      <t xml:space="preserve"> (salaries, hourly labor, and fringe benefits)</t>
    </r>
  </si>
  <si>
    <t xml:space="preserve">All cells highlighted in yellow will be entered into the online budget summary. </t>
  </si>
  <si>
    <t>PERSONNEL TOTAL</t>
  </si>
  <si>
    <t>NON-PERSONNEL</t>
  </si>
  <si>
    <t xml:space="preserve">Unit </t>
  </si>
  <si>
    <r>
      <t xml:space="preserve">Materials and supplies.
</t>
    </r>
    <r>
      <rPr>
        <i/>
        <sz val="8.5"/>
        <rFont val="Arial"/>
        <family val="2"/>
      </rPr>
      <t xml:space="preserve">This section is for items that are specific to the project. Indicate each item with estimated quantity and per-unit cost. Include narrative justification on why the item is necessary and why not otherwise available through the organization. Items must be project-specific and able to be tracked as being used for the project. General-use items such as office supplies are not allowable unless the items can be tracked and itemized for a project-specific purpose. </t>
    </r>
  </si>
  <si>
    <t xml:space="preserve">Floating Row Cover </t>
  </si>
  <si>
    <t>For double protection method of fig cordon in high tunnel (Johnny's)</t>
  </si>
  <si>
    <t>Roll</t>
  </si>
  <si>
    <t>76" Wire Support Hoops</t>
  </si>
  <si>
    <t>For supporting floating row cover (Johnny's)</t>
  </si>
  <si>
    <t xml:space="preserve">15" S Hook </t>
  </si>
  <si>
    <t xml:space="preserve">For attaching vertical growth to greenhouse trusses (Nolt's) </t>
  </si>
  <si>
    <t xml:space="preserve">Box </t>
  </si>
  <si>
    <t>Tomahook</t>
  </si>
  <si>
    <t>For training vertical growth (Johnny's)</t>
  </si>
  <si>
    <t xml:space="preserve">Compostable Trellis Clips </t>
  </si>
  <si>
    <t>For training of cordons and verticals branches 10,000 Clips (Johnny's)</t>
  </si>
  <si>
    <t>Box</t>
  </si>
  <si>
    <t xml:space="preserve">3/4 inch Orchard Tubing </t>
  </si>
  <si>
    <t>Setting up irrigation system (Nolt's)</t>
  </si>
  <si>
    <t xml:space="preserve">Roll 500 feet </t>
  </si>
  <si>
    <t xml:space="preserve">Pot Spray Stakes </t>
  </si>
  <si>
    <t xml:space="preserve">For concentrated watering (Nolt's) </t>
  </si>
  <si>
    <t xml:space="preserve">Piece </t>
  </si>
  <si>
    <t xml:space="preserve">Spaghetti Tubing </t>
  </si>
  <si>
    <t xml:space="preserve">For irrigation from orchard tubing to base of plant 1/8"x 1,000 (Nolt's) </t>
  </si>
  <si>
    <t>Toro Evolution AG Series Controller</t>
  </si>
  <si>
    <t xml:space="preserve">For setting up drip irrigation schedule (Nolt's) </t>
  </si>
  <si>
    <t xml:space="preserve">Ambient Weather WS-3000-X5 </t>
  </si>
  <si>
    <t xml:space="preserve">For monitoring and logging temperature and humidty in high tunnel and low tunnels (amazon) </t>
  </si>
  <si>
    <t xml:space="preserve">Loop Fruit Sizer </t>
  </si>
  <si>
    <t xml:space="preserve">For measuring fruit size </t>
  </si>
  <si>
    <t>Hand Refractometer</t>
  </si>
  <si>
    <t xml:space="preserve">For measuring brix level in each variety </t>
  </si>
  <si>
    <t>Felco Electric Pruners</t>
  </si>
  <si>
    <t xml:space="preserve">For pruning vertical branches after dormancy </t>
  </si>
  <si>
    <t>Arm Sleeves</t>
  </si>
  <si>
    <t xml:space="preserve">Protective arm sleeves as barrier from abrasive fig leaves and sap when walking between rows (Amazon) </t>
  </si>
  <si>
    <t>Pair</t>
  </si>
  <si>
    <t xml:space="preserve">Dosatron Proportional Injectors </t>
  </si>
  <si>
    <t xml:space="preserve">For fertilizing injection in irrigation system (Nolt's) </t>
  </si>
  <si>
    <t>HL TEE</t>
  </si>
  <si>
    <t xml:space="preserve">Setting up irrigation system (Nolt's) </t>
  </si>
  <si>
    <t xml:space="preserve">HL ELL </t>
  </si>
  <si>
    <t>Black on White Ground Cover</t>
  </si>
  <si>
    <t>For suppressing weed between rows during growing season (Johnny's)</t>
  </si>
  <si>
    <t>Roll 6x300</t>
  </si>
  <si>
    <t xml:space="preserve">Staples </t>
  </si>
  <si>
    <t>For securing ground cover in greenhouse (Johnny's)</t>
  </si>
  <si>
    <t>Box/1000</t>
  </si>
  <si>
    <t>Drammatic One 4-4-1</t>
  </si>
  <si>
    <t>Fertilized through micro sprinklers first season for vegetative growth (Fertrell)</t>
  </si>
  <si>
    <t>50 lbs</t>
  </si>
  <si>
    <t xml:space="preserve">Fertrell Liquid 3-4-3 </t>
  </si>
  <si>
    <t xml:space="preserve">Balanced fertilizer with higher phosphorous content for fertilization program starting in 2023 </t>
  </si>
  <si>
    <t>quart</t>
  </si>
  <si>
    <t>Fertrell Gold Special Starter 2-4-2</t>
  </si>
  <si>
    <t>Dry fertilizer for application in early fall of 2022 and 2023</t>
  </si>
  <si>
    <t>Bag by lb</t>
  </si>
  <si>
    <t xml:space="preserve">Pure Spray Green </t>
  </si>
  <si>
    <t xml:space="preserve">Horticultural spray oil for insect and pest management 2.5 Gallon </t>
  </si>
  <si>
    <t>gallons</t>
  </si>
  <si>
    <t xml:space="preserve">Suppport Wire </t>
  </si>
  <si>
    <t xml:space="preserve">For trellising of cordon and overhead wire system (Johnny's) </t>
  </si>
  <si>
    <t>Spring Clip Strainer</t>
  </si>
  <si>
    <t>Sure Grip Earth Anchors</t>
  </si>
  <si>
    <t xml:space="preserve">For cordon trellis wire </t>
  </si>
  <si>
    <t>Compost</t>
  </si>
  <si>
    <t xml:space="preserve">For amending soil in high tunnel prior to planting </t>
  </si>
  <si>
    <t>Yards</t>
  </si>
  <si>
    <r>
      <t xml:space="preserve">Subtotal: Materials and supplies </t>
    </r>
    <r>
      <rPr>
        <sz val="9"/>
        <rFont val="Arial"/>
        <family val="2"/>
      </rPr>
      <t>(rounded to the nearest dollar)</t>
    </r>
  </si>
  <si>
    <t>Subtotal: Materials and supplies</t>
  </si>
  <si>
    <r>
      <rPr>
        <b/>
        <i/>
        <sz val="9"/>
        <rFont val="Arial"/>
        <family val="2"/>
      </rPr>
      <t>Travel.</t>
    </r>
    <r>
      <rPr>
        <i/>
        <sz val="9"/>
        <rFont val="Arial"/>
        <family val="2"/>
      </rPr>
      <t xml:space="preserve"> 
</t>
    </r>
    <r>
      <rPr>
        <i/>
        <sz val="8.5"/>
        <rFont val="Arial"/>
        <family val="2"/>
      </rPr>
      <t>For travel of employees/personnel only; list consultant travel under consultants and list conference attendee travel under trainee support. 
Specify the purpose of the trip and include who is traveling, the destination, and expenses per trip. Break out costs onto different lines (such as registration fees, lodging, airfare or mileage, per diem, etc.). For mileage reimbursement, indicate who is traveling, the destination, number of trips, and total anticipated mileage. For lodging, state the room cost and number of nights. If including travel meals (when on a trip requiring an overnight stay), specify the per diem or allowance to be used.</t>
    </r>
  </si>
  <si>
    <t xml:space="preserve">Travel </t>
  </si>
  <si>
    <t>Travel to Nolt's Greenhouse for supplies, round-trip.</t>
  </si>
  <si>
    <t xml:space="preserve">miles </t>
  </si>
  <si>
    <r>
      <t xml:space="preserve">Subtotal: Travel </t>
    </r>
    <r>
      <rPr>
        <sz val="9"/>
        <rFont val="Arial"/>
        <family val="2"/>
      </rPr>
      <t>(rounded to the nearest dollar)</t>
    </r>
  </si>
  <si>
    <t>Subtotal: Travel</t>
  </si>
  <si>
    <r>
      <rPr>
        <b/>
        <i/>
        <sz val="9"/>
        <rFont val="Arial"/>
        <family val="2"/>
      </rPr>
      <t xml:space="preserve">Publications/printing. 
</t>
    </r>
    <r>
      <rPr>
        <i/>
        <sz val="8.5"/>
        <rFont val="Arial"/>
        <family val="2"/>
      </rPr>
      <t>Any publication development costs (editing, design and printing) that the project may incur, including project brochures and educational materials. Include publishing costs for scientific or technical journal articles here. You may include the cost of developing web-based publications here, but would not include general web hosting or photocopying as these expenses belong in “Other Direct Costs.” Show a per-piece cost for any publications you plan to develop.</t>
    </r>
  </si>
  <si>
    <t xml:space="preserve">Printing of project findings for chefs/ fig community </t>
  </si>
  <si>
    <t>Reports to demonstrate figs as a viable crop for the NE</t>
  </si>
  <si>
    <t>each</t>
  </si>
  <si>
    <r>
      <t>Subtotal: Publications</t>
    </r>
    <r>
      <rPr>
        <sz val="9"/>
        <rFont val="Arial"/>
        <family val="2"/>
      </rPr>
      <t xml:space="preserve">  (rounded to the nearest dollar)</t>
    </r>
  </si>
  <si>
    <t>Subtotal: Publications</t>
  </si>
  <si>
    <t>Other Direct Costs</t>
  </si>
  <si>
    <r>
      <rPr>
        <b/>
        <i/>
        <sz val="9"/>
        <rFont val="Arial"/>
        <family val="2"/>
      </rPr>
      <t>Communications.</t>
    </r>
    <r>
      <rPr>
        <i/>
        <sz val="9"/>
        <rFont val="Arial"/>
        <family val="2"/>
      </rPr>
      <t xml:space="preserve"> Mailings, postage, conference calls. Cell phone charges are not allowable.</t>
    </r>
  </si>
  <si>
    <t>Video Camera</t>
  </si>
  <si>
    <t xml:space="preserve">For taking videos to document research project on You Tube </t>
  </si>
  <si>
    <t xml:space="preserve">Tripod </t>
  </si>
  <si>
    <t xml:space="preserve">For taking quality videos </t>
  </si>
  <si>
    <t>Lapel Microphone</t>
  </si>
  <si>
    <t xml:space="preserve">For creating videos with good quality sound </t>
  </si>
  <si>
    <t xml:space="preserve">Final Pro Cut </t>
  </si>
  <si>
    <t xml:space="preserve">For editing videos before posting on you tube </t>
  </si>
  <si>
    <t xml:space="preserve">Video Editing </t>
  </si>
  <si>
    <t xml:space="preserve">Editing of video content for You Tube </t>
  </si>
  <si>
    <t>Editing of Print Materials</t>
  </si>
  <si>
    <t xml:space="preserve">Editorial services for printed materials </t>
  </si>
  <si>
    <r>
      <t xml:space="preserve">Subtotal: Communications </t>
    </r>
    <r>
      <rPr>
        <sz val="9"/>
        <rFont val="Arial"/>
        <family val="2"/>
      </rPr>
      <t>(rounded to the nearest dollar)</t>
    </r>
  </si>
  <si>
    <t>Subtotal: Communications</t>
  </si>
  <si>
    <r>
      <rPr>
        <b/>
        <i/>
        <sz val="9"/>
        <rFont val="Arial"/>
        <family val="2"/>
      </rPr>
      <t>Photocopying.</t>
    </r>
    <r>
      <rPr>
        <i/>
        <sz val="9"/>
        <rFont val="Arial"/>
        <family val="2"/>
      </rPr>
      <t xml:space="preserve"> In-house photocopying. Estimate the number of copies needed and the cost per page. </t>
    </r>
  </si>
  <si>
    <r>
      <t xml:space="preserve">Subtotal: Photocopying </t>
    </r>
    <r>
      <rPr>
        <sz val="9"/>
        <rFont val="Arial"/>
        <family val="2"/>
      </rPr>
      <t>(rounded to the nearest dollar)</t>
    </r>
  </si>
  <si>
    <t>Subtotal: Photocopying</t>
  </si>
  <si>
    <r>
      <rPr>
        <b/>
        <i/>
        <sz val="9"/>
        <rFont val="Arial"/>
        <family val="2"/>
      </rPr>
      <t xml:space="preserve">Consultant, speaker, and/or trainer fees 
</t>
    </r>
    <r>
      <rPr>
        <i/>
        <sz val="8.5"/>
        <rFont val="Arial"/>
        <family val="2"/>
      </rPr>
      <t>Include the name of those receiving stipends or payments for services, speaking, or training. Also include the name of their organization or farm, description of the services they are providing, and a breakdown of number of days or hours of service, rate of pay, expenses to be reimbursed (travel), etc. Farmer collaborators are often paid a stipend and that expense should be included here.</t>
    </r>
  </si>
  <si>
    <t xml:space="preserve">Consultant Fees to Technical Advisor </t>
  </si>
  <si>
    <t xml:space="preserve">Fees for Technical Advisor's time, reaseach, and expertise as well as 2 site visits - William Lauris </t>
  </si>
  <si>
    <t xml:space="preserve">hrs </t>
  </si>
  <si>
    <r>
      <t xml:space="preserve">Subtotal: Consultant, speaker, and/or trainer fees </t>
    </r>
    <r>
      <rPr>
        <sz val="9"/>
        <rFont val="Arial"/>
        <family val="2"/>
      </rPr>
      <t>(rounded to the nearest dollar)</t>
    </r>
  </si>
  <si>
    <t>Subtotal: Consultant, speaker, and/or trainer fees</t>
  </si>
  <si>
    <r>
      <rPr>
        <b/>
        <i/>
        <sz val="9"/>
        <rFont val="Arial"/>
        <family val="2"/>
      </rPr>
      <t xml:space="preserve">Services. 
</t>
    </r>
    <r>
      <rPr>
        <i/>
        <sz val="8.5"/>
        <rFont val="Arial"/>
        <family val="2"/>
      </rPr>
      <t>If an outside entity is hired for a specific custom job, it should be listed under services. Provide details of these non-contracted services rendered for the project, including fees or hired payments, purpose and quantities. This section can also include monthly subscriptions, such as internet service, online meeting, storage, survey platforms, and trade publications if specific to the project.</t>
    </r>
  </si>
  <si>
    <r>
      <t xml:space="preserve">Subtotal: Services </t>
    </r>
    <r>
      <rPr>
        <sz val="9"/>
        <rFont val="Arial"/>
        <family val="2"/>
      </rPr>
      <t>(rounded to the nearest dollar)</t>
    </r>
  </si>
  <si>
    <t>Subtotal: Services</t>
  </si>
  <si>
    <r>
      <rPr>
        <b/>
        <i/>
        <sz val="9"/>
        <rFont val="Arial"/>
        <family val="2"/>
      </rPr>
      <t>Conferences/meetings/workshops.</t>
    </r>
    <r>
      <rPr>
        <i/>
        <sz val="9"/>
        <rFont val="Arial"/>
        <family val="2"/>
      </rPr>
      <t xml:space="preserve"> 
</t>
    </r>
    <r>
      <rPr>
        <i/>
        <sz val="8.5"/>
        <rFont val="Arial"/>
        <family val="2"/>
      </rPr>
      <t xml:space="preserve">Costs of </t>
    </r>
    <r>
      <rPr>
        <b/>
        <i/>
        <sz val="8.5"/>
        <rFont val="Arial"/>
        <family val="2"/>
      </rPr>
      <t xml:space="preserve">hosting </t>
    </r>
    <r>
      <rPr>
        <i/>
        <sz val="8.5"/>
        <rFont val="Arial"/>
        <family val="2"/>
      </rPr>
      <t xml:space="preserve">project conferences, meetings, training events, and workshops are included in this category. Details of costs for each conference or meeting should be itemized and provided in the budget narrative. Meal expenses may be included in the budget only in situations where providing the meal maintains the continuity of a formal group meeting or educational training, and not offering such a meal would impose inappropriate discomfort for the meeting participants. List expenses for a project leader or staff attending a conference under </t>
    </r>
    <r>
      <rPr>
        <b/>
        <i/>
        <sz val="8.5"/>
        <rFont val="Arial"/>
        <family val="2"/>
      </rPr>
      <t>Travel.</t>
    </r>
    <r>
      <rPr>
        <i/>
        <sz val="8.5"/>
        <rFont val="Arial"/>
        <family val="2"/>
      </rPr>
      <t xml:space="preserve"> List presenter expenses under </t>
    </r>
    <r>
      <rPr>
        <b/>
        <i/>
        <sz val="8.5"/>
        <rFont val="Arial"/>
        <family val="2"/>
      </rPr>
      <t>Consultants, speaker, and/or trainer fees</t>
    </r>
    <r>
      <rPr>
        <i/>
        <sz val="8.5"/>
        <rFont val="Arial"/>
        <family val="2"/>
      </rPr>
      <t xml:space="preserve">. List trainee-participant expenses under </t>
    </r>
    <r>
      <rPr>
        <b/>
        <i/>
        <sz val="8.5"/>
        <rFont val="Arial"/>
        <family val="2"/>
      </rPr>
      <t>Trainee support.</t>
    </r>
  </si>
  <si>
    <r>
      <t xml:space="preserve">Subtotal: Conferences/meetings/workshops </t>
    </r>
    <r>
      <rPr>
        <sz val="9"/>
        <rFont val="Arial"/>
        <family val="2"/>
      </rPr>
      <t>(rounded to the nearest dollar)</t>
    </r>
  </si>
  <si>
    <t>Subtotal: Conferences</t>
  </si>
  <si>
    <r>
      <rPr>
        <b/>
        <i/>
        <sz val="9"/>
        <rFont val="Arial"/>
        <family val="2"/>
      </rPr>
      <t xml:space="preserve">Trainee support </t>
    </r>
    <r>
      <rPr>
        <i/>
        <sz val="9"/>
        <rFont val="Arial"/>
        <family val="2"/>
      </rPr>
      <t xml:space="preserve">(participant support costs). 
</t>
    </r>
    <r>
      <rPr>
        <i/>
        <sz val="8.5"/>
        <rFont val="Arial"/>
        <family val="2"/>
      </rPr>
      <t xml:space="preserve">If meals, registration costs, transportation, lodging, stipends or other expenses are to be paid on behalf of participants who are receiving training as the project beneficiaries, these expenses should be listed as trainee support costs. Payments for services rendered should be listed above in speaker/trainer fees or consultant payments. Other Conference/meeting/workshop expenses may be listed in that category above. </t>
    </r>
    <r>
      <rPr>
        <b/>
        <i/>
        <sz val="8.5"/>
        <rFont val="Arial"/>
        <family val="2"/>
      </rPr>
      <t>When calculating Modified Total Direct Cost (MTDC) calculations, trainee support expenses are not included.</t>
    </r>
  </si>
  <si>
    <r>
      <t xml:space="preserve">Subtotal: Trainee support </t>
    </r>
    <r>
      <rPr>
        <sz val="9"/>
        <rFont val="Arial"/>
        <family val="2"/>
      </rPr>
      <t>(rounded to the nearest dollar)</t>
    </r>
  </si>
  <si>
    <t>Subtotal: Trainee support</t>
  </si>
  <si>
    <r>
      <rPr>
        <b/>
        <i/>
        <sz val="9"/>
        <rFont val="Arial"/>
        <family val="2"/>
      </rPr>
      <t>Off-site office rental.</t>
    </r>
    <r>
      <rPr>
        <i/>
        <sz val="9"/>
        <rFont val="Arial"/>
        <family val="2"/>
      </rPr>
      <t xml:space="preserve"> 
</t>
    </r>
    <r>
      <rPr>
        <i/>
        <sz val="8.5"/>
        <rFont val="Arial"/>
        <family val="2"/>
      </rPr>
      <t xml:space="preserve">Office rental is often covered under the organization’s indirect costs and would only be applicable if a remote site was specifically needed to carry out the project. </t>
    </r>
    <r>
      <rPr>
        <b/>
        <i/>
        <sz val="8.5"/>
        <rFont val="Arial"/>
        <family val="2"/>
      </rPr>
      <t>When calculating Modified Total Direct Cost (MTDC) calculations, off-site office rental expenses are not included.</t>
    </r>
  </si>
  <si>
    <r>
      <t xml:space="preserve">Subtotal: Off-site office rental </t>
    </r>
    <r>
      <rPr>
        <sz val="9"/>
        <rFont val="Arial"/>
        <family val="2"/>
      </rPr>
      <t>(rounded to the nearest dollar)</t>
    </r>
  </si>
  <si>
    <t>Subtotal: Off-site office rental</t>
  </si>
  <si>
    <r>
      <rPr>
        <b/>
        <i/>
        <sz val="9"/>
        <rFont val="Arial"/>
        <family val="2"/>
      </rPr>
      <t>Purchase of equipment (</t>
    </r>
    <r>
      <rPr>
        <i/>
        <sz val="9"/>
        <rFont val="Arial"/>
        <family val="2"/>
      </rPr>
      <t xml:space="preserve">or the </t>
    </r>
    <r>
      <rPr>
        <b/>
        <i/>
        <sz val="9"/>
        <rFont val="Arial"/>
        <family val="2"/>
      </rPr>
      <t>cost of fabrication</t>
    </r>
    <r>
      <rPr>
        <i/>
        <sz val="9"/>
        <rFont val="Arial"/>
        <family val="2"/>
      </rPr>
      <t xml:space="preserve"> of equipment)
</t>
    </r>
    <r>
      <rPr>
        <i/>
        <sz val="8.5"/>
        <rFont val="Arial"/>
        <family val="2"/>
      </rPr>
      <t xml:space="preserve">Fabrication of equipment is only appropriate when a project plan of work calls for a piece of equipment to be constructed as an integral part of the project. Only project specific research equipment with clear justification of need and full use in the project is allowable. General use equipment is not allowed. </t>
    </r>
    <r>
      <rPr>
        <b/>
        <i/>
        <sz val="8.5"/>
        <rFont val="Arial"/>
        <family val="2"/>
      </rPr>
      <t>When calculating Modified Total Direct Cost (MTDC) calculations, equipment expenses are not included.</t>
    </r>
  </si>
  <si>
    <r>
      <rPr>
        <b/>
        <sz val="9"/>
        <rFont val="Arial"/>
        <family val="2"/>
      </rPr>
      <t>Important note regarding equipment</t>
    </r>
    <r>
      <rPr>
        <sz val="9"/>
        <rFont val="Arial"/>
        <family val="2"/>
      </rPr>
      <t>: Costs for significant pieces of equipment that will be used beyond the life of the project may be prorated based on the useful life and project duration. This determination depends on whether the equipment is a normal cost of doing business or is highly specific to supporting the research of the project.</t>
    </r>
  </si>
  <si>
    <r>
      <t xml:space="preserve">Subtotal: Equipment </t>
    </r>
    <r>
      <rPr>
        <sz val="9"/>
        <rFont val="Arial"/>
        <family val="2"/>
      </rPr>
      <t>(rounded to the nearest dollar)</t>
    </r>
  </si>
  <si>
    <t>Subtotal: Equipment</t>
  </si>
  <si>
    <r>
      <rPr>
        <b/>
        <i/>
        <sz val="9"/>
        <rFont val="Arial"/>
        <family val="2"/>
      </rPr>
      <t>Rental of equipment</t>
    </r>
    <r>
      <rPr>
        <i/>
        <sz val="9"/>
        <rFont val="Arial"/>
        <family val="2"/>
      </rPr>
      <t xml:space="preserve"> or </t>
    </r>
    <r>
      <rPr>
        <b/>
        <i/>
        <sz val="9"/>
        <rFont val="Arial"/>
        <family val="2"/>
      </rPr>
      <t>land-use</t>
    </r>
    <r>
      <rPr>
        <i/>
        <sz val="9"/>
        <rFont val="Arial"/>
        <family val="2"/>
      </rPr>
      <t xml:space="preserve"> charges
</t>
    </r>
    <r>
      <rPr>
        <i/>
        <sz val="8.5"/>
        <rFont val="Arial"/>
        <family val="2"/>
      </rPr>
      <t xml:space="preserve">Land-use charges are most typical in field research situations when a rental rate or per acre fee is applied. </t>
    </r>
    <r>
      <rPr>
        <b/>
        <i/>
        <sz val="8.5"/>
        <rFont val="Arial"/>
        <family val="2"/>
      </rPr>
      <t>When calculating Modified Total Direct Cost (MTDC) calculations, equipment rental and land-use expenses are not included.</t>
    </r>
  </si>
  <si>
    <t>Land Rent 2022</t>
  </si>
  <si>
    <t xml:space="preserve">Rent for high tunnel land and Field plot </t>
  </si>
  <si>
    <t>Acre</t>
  </si>
  <si>
    <t>Land Rent 2023</t>
  </si>
  <si>
    <t>Land Rent for 2024</t>
  </si>
  <si>
    <r>
      <t xml:space="preserve">Subtotal: Rental of equipment or land-use charges </t>
    </r>
    <r>
      <rPr>
        <sz val="9"/>
        <rFont val="Arial"/>
        <family val="2"/>
      </rPr>
      <t>(rounded to the nearest dollar)</t>
    </r>
  </si>
  <si>
    <t>Subtotal: Rental of equip/land-use</t>
  </si>
  <si>
    <r>
      <rPr>
        <b/>
        <i/>
        <sz val="9"/>
        <rFont val="Arial"/>
        <family val="2"/>
      </rPr>
      <t xml:space="preserve">Other
</t>
    </r>
    <r>
      <rPr>
        <i/>
        <sz val="8.5"/>
        <rFont val="Arial"/>
        <family val="2"/>
      </rPr>
      <t>For project expense that truly do not fit into any other category. Each item must be clearly identified and justified to be allowed. "Miscellaneous" and "contingency expenses" are not allowed.</t>
    </r>
  </si>
  <si>
    <r>
      <t xml:space="preserve">Subtotal: Other </t>
    </r>
    <r>
      <rPr>
        <sz val="9"/>
        <rFont val="Arial"/>
        <family val="2"/>
      </rPr>
      <t>(rounded to the nearest dollar)</t>
    </r>
  </si>
  <si>
    <t>Subtotal: Other</t>
  </si>
  <si>
    <r>
      <t xml:space="preserve">Subtotal: Other Direct Costs before subcontracts/subawards </t>
    </r>
    <r>
      <rPr>
        <sz val="9"/>
        <rFont val="Arial"/>
        <family val="2"/>
      </rPr>
      <t>(rounded to the nearest dollar)</t>
    </r>
  </si>
  <si>
    <t>Subtotal: Other Direct Costs before subawards</t>
  </si>
  <si>
    <r>
      <rPr>
        <b/>
        <i/>
        <sz val="9"/>
        <rFont val="Arial"/>
        <family val="2"/>
      </rPr>
      <t>Subawards.</t>
    </r>
    <r>
      <rPr>
        <i/>
        <sz val="9"/>
        <rFont val="Arial"/>
        <family val="2"/>
      </rPr>
      <t xml:space="preserve"> 
</t>
    </r>
    <r>
      <rPr>
        <i/>
        <sz val="8.5"/>
        <rFont val="Arial"/>
        <family val="2"/>
      </rPr>
      <t xml:space="preserve">If there is a portion of the project that will be subawarded to another organization, list it in this section. List the institution, organization, or farm, the subaward leader's name, and the amount of the subaward. Each subawardee will need to complete a Budget Justification and Narrative Template and Grant Commitment Form – these must be uploaded to the proposal in the online submission system. It is expected that the prime recipient is taking the lead on the effort with full responsibility for reporting, and each subaward must be less than 50% of the overall project funding request.  </t>
    </r>
    <r>
      <rPr>
        <b/>
        <i/>
        <sz val="8.5"/>
        <rFont val="Arial"/>
        <family val="2"/>
      </rPr>
      <t>When calculating Modified Total Direct Cost (MTDC) calculations, subaward amounts above $25,000 for each subaward organization are not included.</t>
    </r>
  </si>
  <si>
    <t>Total from separate spreadsheet:</t>
  </si>
  <si>
    <t>Subtotal: Subawards</t>
  </si>
  <si>
    <t>Sum of all subawards</t>
  </si>
  <si>
    <t xml:space="preserve">The formula notes below reference columns L through R, but there may be more or fewer columns depending on number of invoices. </t>
  </si>
  <si>
    <r>
      <t xml:space="preserve">Other Direct Costs total </t>
    </r>
    <r>
      <rPr>
        <sz val="9"/>
        <rFont val="Arial"/>
        <family val="2"/>
      </rPr>
      <t>(rounded to the nearest dollar)</t>
    </r>
  </si>
  <si>
    <t>Other Direct Costs Total</t>
  </si>
  <si>
    <t xml:space="preserve">Formulas for L through R should add the subtotal of "other direct costs before subcontracts and subawards" to the "sum of all subcontracts" line. </t>
  </si>
  <si>
    <t>NON-PERSONNEL TOTAL</t>
  </si>
  <si>
    <t>Non-Personnel Total</t>
  </si>
  <si>
    <t>Formulas for L through R should add the "subtotal: Materials and Supplies", "Subtotal: Travel", "Subtotal: Publications/printing" (this row is sometimes missing a label in grantee budgets), and "Other Direct Costs total" (directly above this row).</t>
  </si>
  <si>
    <t>TOTAL DIRECT COSTS</t>
  </si>
  <si>
    <t xml:space="preserve">For calculations of indirect </t>
  </si>
  <si>
    <t>Total Direct Costs</t>
  </si>
  <si>
    <t xml:space="preserve">Formulas for L through R should add the "Personnel Total" and the "Non-Personnel Total" (the row directly above this one). </t>
  </si>
  <si>
    <r>
      <rPr>
        <b/>
        <sz val="9"/>
        <rFont val="Arial"/>
        <family val="2"/>
      </rPr>
      <t>Indirect costs.</t>
    </r>
    <r>
      <rPr>
        <sz val="9"/>
        <rFont val="Arial"/>
        <family val="2"/>
      </rPr>
      <t xml:space="preserve"> 
</t>
    </r>
    <r>
      <rPr>
        <sz val="8.5"/>
        <rFont val="Arial"/>
        <family val="2"/>
      </rPr>
      <t xml:space="preserve">Complete the check-off below as to the basis for the amount being requested.  Enter total indirect request amount on this line.  
Farms and other private businesses should leave the indirect cost amount blank or enter $0 (see below). </t>
    </r>
  </si>
  <si>
    <t>For those with a federally approved indirect cost rate, the total indirect cap is: (calculation based on Total Direct Costs)</t>
  </si>
  <si>
    <t>For those qualifying for de Minimis, the maximum total indirect is: (calculation based on Modified Total Direct Costs)</t>
  </si>
  <si>
    <t>Indirect Costs</t>
  </si>
  <si>
    <t xml:space="preserve">Cells in this row come directly from the invoice. </t>
  </si>
  <si>
    <t>TOTAL SARE REQUEST</t>
  </si>
  <si>
    <t>Be sure this total matches your total in the Budget Summary in your online proposal. For Graduate Student total request cannot exceed $15,000. For Farmer Grant and Partnership Grant proposals, total request cannot exceed $30,000.</t>
  </si>
  <si>
    <t>Total Invoice Request</t>
  </si>
  <si>
    <t>Formulas in this row should sum "Total Direct Costs" and "Indirect Costs"</t>
  </si>
  <si>
    <r>
      <t xml:space="preserve">Acknowledge that indirect has been offered through the application instructions by checking </t>
    </r>
    <r>
      <rPr>
        <b/>
        <sz val="9.5"/>
        <color rgb="FFFF0000"/>
        <rFont val="Arial"/>
        <family val="2"/>
      </rPr>
      <t>(X)</t>
    </r>
    <r>
      <rPr>
        <b/>
        <sz val="9.5"/>
        <rFont val="Arial"/>
        <family val="2"/>
      </rPr>
      <t xml:space="preserve"> in the appropriate box on the left below. </t>
    </r>
  </si>
  <si>
    <r>
      <rPr>
        <b/>
        <sz val="8.75"/>
        <rFont val="Arial"/>
        <family val="2"/>
      </rPr>
      <t xml:space="preserve"> Indirect is requested, based on having a federally negotiated indirect rate</t>
    </r>
    <r>
      <rPr>
        <sz val="8.75"/>
        <rFont val="Arial"/>
        <family val="2"/>
      </rPr>
      <t xml:space="preserve"> (subject to USDA/NIFA cap of 10% total direct costs). We have entered the amount requested on the </t>
    </r>
    <r>
      <rPr>
        <b/>
        <sz val="8.75"/>
        <rFont val="Arial"/>
        <family val="2"/>
      </rPr>
      <t>Indirect costs</t>
    </r>
    <r>
      <rPr>
        <sz val="8.75"/>
        <rFont val="Arial"/>
        <family val="2"/>
      </rPr>
      <t xml:space="preserve"> line above.</t>
    </r>
  </si>
  <si>
    <r>
      <rPr>
        <b/>
        <sz val="8.75"/>
        <rFont val="Arial"/>
        <family val="2"/>
      </rPr>
      <t xml:space="preserve"> Indirect is requested, based on the de minimis</t>
    </r>
    <r>
      <rPr>
        <sz val="8.75"/>
        <rFont val="Arial"/>
        <family val="2"/>
      </rPr>
      <t xml:space="preserve"> rate (our organization does not have a federally negotiated indirect rate). We have entered the amount requested for indirect on the</t>
    </r>
    <r>
      <rPr>
        <b/>
        <sz val="8.75"/>
        <rFont val="Arial"/>
        <family val="2"/>
      </rPr>
      <t xml:space="preserve"> Indirect costs </t>
    </r>
    <r>
      <rPr>
        <sz val="8.75"/>
        <rFont val="Arial"/>
        <family val="2"/>
      </rPr>
      <t>line above.</t>
    </r>
  </si>
  <si>
    <t>x</t>
  </si>
  <si>
    <r>
      <t xml:space="preserve">  No indirect is requested</t>
    </r>
    <r>
      <rPr>
        <sz val="9"/>
        <rFont val="Arial"/>
        <family val="2"/>
      </rPr>
      <t xml:space="preserve"> (check if your organization is a farm or other for-profit business ineligible for indirect, as specified below). Overhead expenses that are directly attributable to the project are itemized in the direct cost budget and </t>
    </r>
    <r>
      <rPr>
        <b/>
        <sz val="9"/>
        <rFont val="Arial"/>
        <family val="2"/>
      </rPr>
      <t>do not exceed the USDA/NIFA cap of 10% of total direct costs.</t>
    </r>
  </si>
  <si>
    <r>
      <t xml:space="preserve"> </t>
    </r>
    <r>
      <rPr>
        <b/>
        <sz val="8.75"/>
        <rFont val="Arial"/>
        <family val="2"/>
      </rPr>
      <t>No indirect is requested</t>
    </r>
    <r>
      <rPr>
        <sz val="8.75"/>
        <rFont val="Arial"/>
        <family val="2"/>
      </rPr>
      <t xml:space="preserve"> (check if your organization is eligible but chooses not to request indirect).</t>
    </r>
  </si>
  <si>
    <t>Notice of availability of indirect cost recovery.</t>
  </si>
  <si>
    <r>
      <rPr>
        <b/>
        <u/>
        <sz val="9"/>
        <rFont val="Arial"/>
        <family val="2"/>
      </rPr>
      <t>Non-profit organizations and academic institutions may be eligible to claim indirect cost recovery as follows:</t>
    </r>
    <r>
      <rPr>
        <b/>
        <sz val="9"/>
        <rFont val="Arial"/>
        <family val="2"/>
      </rPr>
      <t xml:space="preserve">  </t>
    </r>
    <r>
      <rPr>
        <sz val="9"/>
        <rFont val="Arial"/>
        <family val="2"/>
      </rPr>
      <t xml:space="preserve">
     </t>
    </r>
    <r>
      <rPr>
        <b/>
        <sz val="9"/>
        <rFont val="Arial"/>
        <family val="2"/>
      </rPr>
      <t>Organization having a current federally negotiated rate</t>
    </r>
    <r>
      <rPr>
        <sz val="9"/>
        <rFont val="Arial"/>
        <family val="2"/>
      </rPr>
      <t xml:space="preserve"> for indirect costs may request indirect up to the USDA/NIFA cap for this program, which currently is 10% of total direct costs. To calculate the cap, multiply total direct costs by 10%. The allowed indirect is the lesser of the cap or the negotiated rate. 
     </t>
    </r>
    <r>
      <rPr>
        <b/>
        <sz val="9"/>
        <rFont val="Arial"/>
        <family val="2"/>
      </rPr>
      <t>Organizations that do not have a current federally negotiated rate agreement</t>
    </r>
    <r>
      <rPr>
        <sz val="9"/>
        <rFont val="Arial"/>
        <family val="2"/>
      </rPr>
      <t xml:space="preserve"> may use a de minimis rate of 10% of modified total direct costs (MTDC). MTDC includes all direct costs except for trainee/participant support, off-site office rental, equipment purchases, equipment rental, land-use expenses and subaward amounts above $25,000 for each subaward organization.
</t>
    </r>
  </si>
  <si>
    <r>
      <rPr>
        <b/>
        <u/>
        <sz val="9"/>
        <rFont val="Arial"/>
        <family val="2"/>
      </rPr>
      <t>Ineligible for indirect.</t>
    </r>
    <r>
      <rPr>
        <sz val="9"/>
        <rFont val="Arial"/>
        <family val="2"/>
      </rPr>
      <t xml:space="preserve">
     F</t>
    </r>
    <r>
      <rPr>
        <b/>
        <sz val="9"/>
        <rFont val="Arial"/>
        <family val="2"/>
      </rPr>
      <t xml:space="preserve">or-profit businesses </t>
    </r>
    <r>
      <rPr>
        <sz val="9"/>
        <rFont val="Arial"/>
        <family val="2"/>
      </rPr>
      <t>(such as commercial farms, veterinary services, private consultants, farm service or product suppliers) receiving SARE awards through UVM will receive vendor service agreements as a contract (rather than a subaward agreement with the flow down of federal regulation) and these service agreements cannot include indirect. Any overhead expenses that can be directly attributable to the grant project may be itemized in the direct cost budget and cannot exceed the USDA/NIFA cap of 10% of total direct costs.</t>
    </r>
  </si>
  <si>
    <t>Form updated 7-2-2021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</si>
</sst>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_(&quot;$&quot;* #,##0_);_(&quot;$&quot;* \(#,##0\);_(&quot;$&quot;* &quot;-&quot;??_);_(@_)"/>
  </numFmts>
  <fonts count="27" x14ac:knownFonts="1">
    <font>
      <sz val="10"/>
      <name val="Arial"/>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i/>
      <sz val="9"/>
      <name val="Arial"/>
      <family val="2"/>
    </font>
    <font>
      <b/>
      <sz val="12"/>
      <name val="Arial"/>
      <family val="2"/>
    </font>
    <font>
      <b/>
      <sz val="10"/>
      <name val="Arial"/>
      <family val="2"/>
    </font>
    <font>
      <i/>
      <sz val="8.5"/>
      <name val="Arial"/>
      <family val="2"/>
    </font>
    <font>
      <b/>
      <i/>
      <sz val="8.5"/>
      <name val="Arial"/>
      <family val="2"/>
    </font>
    <font>
      <sz val="8.5"/>
      <name val="Arial"/>
      <family val="2"/>
    </font>
    <font>
      <sz val="8.75"/>
      <name val="Arial"/>
      <family val="2"/>
    </font>
    <font>
      <b/>
      <sz val="9.5"/>
      <name val="Arial"/>
      <family val="2"/>
    </font>
    <font>
      <b/>
      <sz val="9.5"/>
      <color rgb="FFFF0000"/>
      <name val="Arial"/>
      <family val="2"/>
    </font>
    <font>
      <b/>
      <u/>
      <sz val="9"/>
      <name val="Arial"/>
      <family val="2"/>
    </font>
    <font>
      <b/>
      <sz val="8.75"/>
      <name val="Arial"/>
      <family val="2"/>
    </font>
    <font>
      <b/>
      <sz val="18"/>
      <name val="Arial"/>
      <family val="2"/>
    </font>
    <font>
      <b/>
      <sz val="9"/>
      <color rgb="FFFF0000"/>
      <name val="Helvetica"/>
      <family val="2"/>
    </font>
    <font>
      <b/>
      <sz val="10"/>
      <color rgb="FFFF0000"/>
      <name val="Arial"/>
      <family val="2"/>
    </font>
    <font>
      <b/>
      <sz val="9"/>
      <name val="Helvetica"/>
      <family val="2"/>
    </font>
    <font>
      <sz val="9"/>
      <color rgb="FF00B0F0"/>
      <name val="Arial"/>
      <family val="2"/>
    </font>
    <font>
      <b/>
      <sz val="9"/>
      <color rgb="FF00B0F0"/>
      <name val="Arial"/>
      <family val="2"/>
    </font>
    <font>
      <b/>
      <sz val="10"/>
      <color rgb="FF00B0F0"/>
      <name val="Arial"/>
      <family val="2"/>
    </font>
    <font>
      <i/>
      <sz val="9"/>
      <color rgb="FF00B0F0"/>
      <name val="Arial"/>
      <family val="2"/>
    </font>
    <font>
      <i/>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rgb="FFFF0000"/>
      </left>
      <right/>
      <top style="thin">
        <color indexed="64"/>
      </top>
      <bottom/>
      <diagonal/>
    </border>
    <border>
      <left style="thick">
        <color rgb="FFFF0000"/>
      </left>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85">
    <xf numFmtId="0" fontId="0" fillId="0" borderId="0" xfId="0"/>
    <xf numFmtId="0" fontId="3" fillId="0" borderId="0" xfId="0" applyFont="1" applyAlignment="1">
      <alignment vertical="center"/>
    </xf>
    <xf numFmtId="0" fontId="3" fillId="0" borderId="0" xfId="0" applyFont="1" applyAlignment="1">
      <alignment vertical="center" wrapText="1"/>
    </xf>
    <xf numFmtId="44" fontId="3" fillId="0" borderId="0" xfId="1" applyFont="1" applyBorder="1" applyAlignment="1">
      <alignment vertical="center"/>
    </xf>
    <xf numFmtId="0" fontId="6" fillId="0" borderId="0" xfId="0" applyFont="1" applyAlignment="1">
      <alignment vertical="center" wrapText="1"/>
    </xf>
    <xf numFmtId="49" fontId="3" fillId="0" borderId="0" xfId="0" applyNumberFormat="1" applyFont="1" applyAlignment="1">
      <alignment horizontal="center" vertical="center"/>
    </xf>
    <xf numFmtId="0" fontId="7" fillId="0" borderId="0" xfId="0" applyFont="1" applyAlignment="1">
      <alignment vertical="center"/>
    </xf>
    <xf numFmtId="49" fontId="5" fillId="2" borderId="2"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3" xfId="0" applyFont="1" applyFill="1" applyBorder="1" applyAlignment="1">
      <alignment vertical="center"/>
    </xf>
    <xf numFmtId="0" fontId="4" fillId="2" borderId="3" xfId="0" applyFont="1" applyFill="1" applyBorder="1" applyAlignment="1">
      <alignment vertical="center" wrapText="1"/>
    </xf>
    <xf numFmtId="44" fontId="3" fillId="2" borderId="3" xfId="1" applyFont="1" applyFill="1" applyBorder="1" applyAlignment="1">
      <alignment vertical="center"/>
    </xf>
    <xf numFmtId="0" fontId="3" fillId="2" borderId="0" xfId="1" applyNumberFormat="1" applyFont="1" applyFill="1" applyBorder="1" applyAlignment="1">
      <alignment horizontal="center" vertical="center"/>
    </xf>
    <xf numFmtId="0" fontId="3" fillId="2" borderId="0" xfId="1" applyNumberFormat="1" applyFont="1" applyFill="1" applyBorder="1" applyAlignment="1">
      <alignment vertical="center"/>
    </xf>
    <xf numFmtId="0" fontId="4" fillId="2" borderId="13" xfId="0" applyFont="1" applyFill="1" applyBorder="1" applyAlignment="1">
      <alignment vertical="center"/>
    </xf>
    <xf numFmtId="0" fontId="4" fillId="2" borderId="16" xfId="0" applyFont="1" applyFill="1" applyBorder="1" applyAlignment="1">
      <alignment horizontal="left" vertical="top"/>
    </xf>
    <xf numFmtId="0" fontId="7" fillId="2" borderId="1" xfId="0" applyFont="1" applyFill="1" applyBorder="1" applyAlignment="1">
      <alignment vertical="top"/>
    </xf>
    <xf numFmtId="0" fontId="12" fillId="2" borderId="0" xfId="1" quotePrefix="1" applyNumberFormat="1" applyFont="1" applyFill="1" applyBorder="1" applyAlignment="1">
      <alignment horizontal="right" vertical="center"/>
    </xf>
    <xf numFmtId="49" fontId="2" fillId="2" borderId="17" xfId="1" applyNumberFormat="1" applyFont="1" applyFill="1" applyBorder="1" applyAlignment="1"/>
    <xf numFmtId="49" fontId="2" fillId="2" borderId="2" xfId="1" applyNumberFormat="1" applyFont="1" applyFill="1" applyBorder="1" applyAlignment="1">
      <alignment horizontal="right"/>
    </xf>
    <xf numFmtId="0" fontId="4" fillId="2" borderId="0" xfId="0" applyFont="1" applyFill="1" applyAlignment="1">
      <alignment horizontal="left" vertical="top"/>
    </xf>
    <xf numFmtId="49" fontId="5" fillId="2" borderId="0" xfId="1" applyNumberFormat="1" applyFont="1" applyFill="1" applyBorder="1" applyAlignment="1">
      <alignment horizontal="center" vertical="center" wrapText="1"/>
    </xf>
    <xf numFmtId="0" fontId="4" fillId="2" borderId="1" xfId="0" applyFont="1" applyFill="1" applyBorder="1" applyAlignment="1">
      <alignment horizontal="left" vertical="top"/>
    </xf>
    <xf numFmtId="0" fontId="4" fillId="0" borderId="11" xfId="0" applyFont="1" applyBorder="1" applyAlignment="1">
      <alignment horizontal="left" vertical="center" wrapText="1"/>
    </xf>
    <xf numFmtId="0" fontId="13" fillId="0" borderId="0" xfId="0" applyFont="1" applyAlignment="1">
      <alignment horizontal="left"/>
    </xf>
    <xf numFmtId="44" fontId="3" fillId="0" borderId="11" xfId="1" applyFont="1" applyFill="1" applyBorder="1" applyAlignment="1">
      <alignment vertical="center"/>
    </xf>
    <xf numFmtId="49" fontId="2" fillId="0" borderId="2"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0" fontId="8" fillId="0" borderId="0" xfId="0" applyFont="1" applyAlignment="1">
      <alignment horizontal="center"/>
    </xf>
    <xf numFmtId="0" fontId="2" fillId="0" borderId="0" xfId="0" applyFont="1" applyAlignment="1">
      <alignment horizontal="right" vertical="center"/>
    </xf>
    <xf numFmtId="0" fontId="2" fillId="0" borderId="0" xfId="0" applyFont="1"/>
    <xf numFmtId="0" fontId="8" fillId="0" borderId="3" xfId="0" applyFont="1" applyBorder="1" applyAlignment="1">
      <alignment horizontal="center"/>
    </xf>
    <xf numFmtId="0" fontId="9" fillId="3" borderId="7" xfId="0" applyFont="1" applyFill="1" applyBorder="1" applyAlignment="1">
      <alignment horizontal="left"/>
    </xf>
    <xf numFmtId="0" fontId="13" fillId="3" borderId="7" xfId="0" applyFont="1" applyFill="1" applyBorder="1" applyAlignment="1">
      <alignment horizontal="left"/>
    </xf>
    <xf numFmtId="0" fontId="2" fillId="3" borderId="7" xfId="0" applyFont="1" applyFill="1" applyBorder="1" applyAlignment="1">
      <alignment horizontal="right" vertical="center"/>
    </xf>
    <xf numFmtId="0" fontId="2" fillId="3" borderId="7" xfId="0" applyFont="1" applyFill="1" applyBorder="1"/>
    <xf numFmtId="44" fontId="3" fillId="3" borderId="7" xfId="1" applyFont="1" applyFill="1" applyBorder="1" applyAlignment="1">
      <alignment vertical="center"/>
    </xf>
    <xf numFmtId="0" fontId="8" fillId="3" borderId="10" xfId="0" applyFont="1" applyFill="1" applyBorder="1" applyAlignment="1">
      <alignment horizontal="center"/>
    </xf>
    <xf numFmtId="0" fontId="7" fillId="2" borderId="0" xfId="0" applyFont="1" applyFill="1" applyAlignment="1">
      <alignment horizontal="left" vertical="top"/>
    </xf>
    <xf numFmtId="44" fontId="3" fillId="0" borderId="8" xfId="1" applyFont="1" applyFill="1" applyBorder="1" applyAlignment="1">
      <alignment vertical="center"/>
    </xf>
    <xf numFmtId="44" fontId="3" fillId="0" borderId="2" xfId="1" applyFont="1" applyFill="1" applyBorder="1" applyAlignment="1">
      <alignment vertical="center"/>
    </xf>
    <xf numFmtId="42" fontId="2" fillId="0" borderId="8" xfId="1" applyNumberFormat="1" applyFont="1" applyFill="1" applyBorder="1" applyAlignment="1">
      <alignment vertical="center"/>
    </xf>
    <xf numFmtId="42" fontId="2" fillId="0" borderId="13" xfId="1" applyNumberFormat="1" applyFont="1" applyFill="1" applyBorder="1" applyAlignment="1">
      <alignment vertical="center"/>
    </xf>
    <xf numFmtId="0" fontId="3" fillId="2" borderId="11" xfId="0" applyFont="1" applyFill="1" applyBorder="1" applyAlignment="1">
      <alignment horizontal="left" vertical="top"/>
    </xf>
    <xf numFmtId="49" fontId="2" fillId="2" borderId="12" xfId="1" applyNumberFormat="1" applyFont="1" applyFill="1" applyBorder="1" applyAlignment="1"/>
    <xf numFmtId="0" fontId="3" fillId="2" borderId="12" xfId="0" applyFont="1" applyFill="1" applyBorder="1" applyAlignment="1">
      <alignment horizontal="left" vertical="top"/>
    </xf>
    <xf numFmtId="0" fontId="3" fillId="2" borderId="12" xfId="0" applyFont="1" applyFill="1" applyBorder="1" applyAlignment="1">
      <alignment vertical="center" wrapText="1"/>
    </xf>
    <xf numFmtId="0" fontId="3" fillId="2" borderId="12" xfId="1" applyNumberFormat="1" applyFont="1" applyFill="1" applyBorder="1" applyAlignment="1">
      <alignment horizontal="center" vertical="center"/>
    </xf>
    <xf numFmtId="42" fontId="3" fillId="0" borderId="10" xfId="0" applyNumberFormat="1" applyFont="1" applyBorder="1" applyAlignment="1">
      <alignment vertical="center"/>
    </xf>
    <xf numFmtId="164" fontId="2" fillId="0" borderId="13" xfId="1" applyNumberFormat="1" applyFont="1" applyFill="1" applyBorder="1" applyAlignment="1">
      <alignment vertical="center"/>
    </xf>
    <xf numFmtId="0" fontId="4" fillId="0" borderId="2" xfId="0" applyFont="1" applyBorder="1" applyAlignment="1">
      <alignment horizontal="left" vertical="center" wrapText="1"/>
    </xf>
    <xf numFmtId="49" fontId="2" fillId="0" borderId="2" xfId="1" applyNumberFormat="1" applyFont="1" applyFill="1" applyBorder="1" applyAlignment="1">
      <alignment horizontal="left" vertical="center" wrapText="1"/>
    </xf>
    <xf numFmtId="0" fontId="3" fillId="2" borderId="15" xfId="0" applyFont="1" applyFill="1" applyBorder="1" applyAlignment="1">
      <alignment vertical="center"/>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vertical="center" wrapText="1"/>
      <protection locked="0"/>
    </xf>
    <xf numFmtId="0" fontId="3" fillId="0" borderId="4" xfId="1" applyNumberFormat="1" applyFont="1" applyFill="1" applyBorder="1" applyAlignment="1" applyProtection="1">
      <alignment horizontal="center" vertical="center"/>
      <protection locked="0"/>
    </xf>
    <xf numFmtId="44" fontId="3" fillId="0" borderId="1" xfId="1" applyFont="1" applyBorder="1" applyAlignment="1" applyProtection="1">
      <alignment vertical="center"/>
      <protection locked="0"/>
    </xf>
    <xf numFmtId="165" fontId="3" fillId="0" borderId="1" xfId="1" applyNumberFormat="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3" fillId="0" borderId="1" xfId="1" applyNumberFormat="1" applyFont="1" applyFill="1" applyBorder="1" applyAlignment="1" applyProtection="1">
      <alignment vertical="center"/>
      <protection locked="0"/>
    </xf>
    <xf numFmtId="49" fontId="3" fillId="0" borderId="4" xfId="1" applyNumberFormat="1" applyFont="1" applyFill="1" applyBorder="1" applyAlignment="1" applyProtection="1">
      <alignment horizontal="center" vertical="center"/>
      <protection locked="0"/>
    </xf>
    <xf numFmtId="0" fontId="3" fillId="0" borderId="0" xfId="1" applyNumberFormat="1" applyFont="1" applyBorder="1" applyAlignment="1" applyProtection="1">
      <alignment vertical="center"/>
      <protection locked="0"/>
    </xf>
    <xf numFmtId="166" fontId="3" fillId="0" borderId="3" xfId="1" applyNumberFormat="1" applyFont="1" applyFill="1" applyBorder="1" applyAlignment="1" applyProtection="1">
      <alignment vertical="center"/>
      <protection locked="0"/>
    </xf>
    <xf numFmtId="166" fontId="3" fillId="0" borderId="24" xfId="1" applyNumberFormat="1" applyFont="1" applyFill="1" applyBorder="1" applyAlignment="1" applyProtection="1">
      <alignment vertical="center"/>
      <protection locked="0"/>
    </xf>
    <xf numFmtId="44" fontId="3" fillId="4" borderId="27" xfId="0" applyNumberFormat="1" applyFont="1" applyFill="1" applyBorder="1" applyAlignment="1" applyProtection="1">
      <alignment vertical="center"/>
      <protection locked="0"/>
    </xf>
    <xf numFmtId="0" fontId="18" fillId="0" borderId="25" xfId="0" applyFont="1" applyBorder="1" applyAlignment="1" applyProtection="1">
      <alignment horizontal="center" vertical="center"/>
      <protection locked="0"/>
    </xf>
    <xf numFmtId="44" fontId="3" fillId="0" borderId="2" xfId="1" applyFont="1" applyFill="1" applyBorder="1" applyAlignment="1" applyProtection="1">
      <alignment vertical="center"/>
    </xf>
    <xf numFmtId="0" fontId="3" fillId="4" borderId="0" xfId="0" applyFont="1" applyFill="1" applyAlignment="1" applyProtection="1">
      <alignment vertical="center"/>
      <protection locked="0"/>
    </xf>
    <xf numFmtId="0" fontId="3" fillId="4" borderId="26"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21" fillId="4" borderId="0" xfId="0" applyFont="1" applyFill="1" applyAlignment="1">
      <alignment horizontal="left" vertical="center"/>
    </xf>
    <xf numFmtId="0" fontId="12" fillId="0" borderId="0" xfId="0" applyFont="1" applyAlignment="1">
      <alignment vertical="center"/>
    </xf>
    <xf numFmtId="0" fontId="5" fillId="5" borderId="2" xfId="0" applyFont="1" applyFill="1" applyBorder="1" applyAlignment="1">
      <alignment horizontal="right" vertical="center"/>
    </xf>
    <xf numFmtId="14" fontId="2" fillId="0" borderId="2" xfId="1" applyNumberFormat="1" applyFont="1" applyBorder="1" applyAlignment="1">
      <alignment horizontal="center" vertical="center"/>
    </xf>
    <xf numFmtId="44" fontId="3" fillId="0" borderId="2" xfId="1" applyFont="1" applyBorder="1" applyAlignment="1">
      <alignment vertical="center"/>
    </xf>
    <xf numFmtId="44" fontId="3" fillId="0" borderId="11" xfId="1" applyFont="1" applyBorder="1" applyAlignment="1">
      <alignment vertical="center"/>
    </xf>
    <xf numFmtId="44" fontId="2" fillId="2" borderId="5" xfId="1" applyFont="1" applyFill="1" applyBorder="1" applyAlignment="1"/>
    <xf numFmtId="44" fontId="2" fillId="2" borderId="19" xfId="1" applyFont="1" applyFill="1" applyBorder="1" applyAlignment="1"/>
    <xf numFmtId="44" fontId="2" fillId="2" borderId="35" xfId="1" applyFont="1" applyFill="1" applyBorder="1" applyAlignment="1"/>
    <xf numFmtId="164" fontId="3" fillId="0" borderId="0" xfId="0" applyNumberFormat="1" applyFont="1" applyAlignment="1">
      <alignment vertical="center"/>
    </xf>
    <xf numFmtId="164" fontId="3" fillId="4" borderId="31" xfId="0" applyNumberFormat="1" applyFont="1" applyFill="1" applyBorder="1" applyAlignment="1" applyProtection="1">
      <alignment vertical="center"/>
      <protection locked="0"/>
    </xf>
    <xf numFmtId="44" fontId="2" fillId="2" borderId="34" xfId="1" applyFont="1" applyFill="1" applyBorder="1" applyAlignment="1"/>
    <xf numFmtId="44" fontId="2" fillId="2" borderId="6" xfId="1" applyFont="1" applyFill="1" applyBorder="1" applyAlignment="1"/>
    <xf numFmtId="44" fontId="2" fillId="2" borderId="36" xfId="1" applyFont="1" applyFill="1" applyBorder="1" applyAlignment="1"/>
    <xf numFmtId="0" fontId="2" fillId="5" borderId="2" xfId="0" applyFont="1" applyFill="1" applyBorder="1" applyAlignment="1">
      <alignment vertical="center"/>
    </xf>
    <xf numFmtId="44" fontId="2" fillId="2" borderId="2" xfId="0" applyNumberFormat="1" applyFont="1" applyFill="1" applyBorder="1" applyAlignment="1">
      <alignment vertical="center"/>
    </xf>
    <xf numFmtId="44" fontId="2" fillId="2" borderId="11" xfId="0" applyNumberFormat="1" applyFont="1" applyFill="1" applyBorder="1" applyAlignment="1">
      <alignment vertical="center"/>
    </xf>
    <xf numFmtId="44" fontId="2" fillId="2" borderId="2" xfId="1" applyFont="1" applyFill="1" applyBorder="1" applyAlignment="1"/>
    <xf numFmtId="0" fontId="0" fillId="0" borderId="0" xfId="0" applyAlignment="1">
      <alignment wrapText="1"/>
    </xf>
    <xf numFmtId="0" fontId="1" fillId="0" borderId="0" xfId="0" applyFont="1" applyAlignment="1">
      <alignment wrapText="1"/>
    </xf>
    <xf numFmtId="0" fontId="1" fillId="0" borderId="0" xfId="0" applyFont="1"/>
    <xf numFmtId="0" fontId="22" fillId="0" borderId="0" xfId="0" applyFont="1" applyAlignment="1">
      <alignment vertical="center"/>
    </xf>
    <xf numFmtId="44" fontId="3" fillId="5" borderId="2" xfId="1" applyFont="1" applyFill="1" applyBorder="1" applyAlignment="1" applyProtection="1">
      <alignment vertical="center"/>
      <protection locked="0"/>
    </xf>
    <xf numFmtId="42" fontId="2" fillId="5" borderId="24" xfId="1" applyNumberFormat="1" applyFont="1" applyFill="1" applyBorder="1" applyAlignment="1">
      <alignment vertical="center"/>
    </xf>
    <xf numFmtId="166" fontId="2" fillId="5" borderId="24" xfId="1" applyNumberFormat="1" applyFont="1" applyFill="1" applyBorder="1" applyAlignment="1" applyProtection="1">
      <alignment vertical="center"/>
    </xf>
    <xf numFmtId="42" fontId="2" fillId="5" borderId="9" xfId="1" applyNumberFormat="1" applyFont="1" applyFill="1" applyBorder="1" applyAlignment="1">
      <alignment vertical="center"/>
    </xf>
    <xf numFmtId="42" fontId="2" fillId="5" borderId="5" xfId="1" applyNumberFormat="1" applyFont="1" applyFill="1" applyBorder="1" applyAlignment="1">
      <alignment vertical="center"/>
    </xf>
    <xf numFmtId="42" fontId="2" fillId="5" borderId="8" xfId="1" applyNumberFormat="1" applyFont="1" applyFill="1" applyBorder="1" applyAlignment="1">
      <alignment vertical="center"/>
    </xf>
    <xf numFmtId="42" fontId="2" fillId="5" borderId="13" xfId="1" applyNumberFormat="1" applyFont="1" applyFill="1" applyBorder="1" applyAlignment="1">
      <alignment vertical="center"/>
    </xf>
    <xf numFmtId="164" fontId="2" fillId="5" borderId="19" xfId="1" applyNumberFormat="1" applyFont="1" applyFill="1" applyBorder="1" applyAlignment="1"/>
    <xf numFmtId="3" fontId="3" fillId="0" borderId="1" xfId="1" applyNumberFormat="1" applyFont="1" applyBorder="1" applyAlignment="1" applyProtection="1">
      <alignment vertical="center"/>
      <protection locked="0"/>
    </xf>
    <xf numFmtId="0" fontId="3" fillId="0" borderId="0" xfId="0" applyFont="1" applyAlignment="1" applyProtection="1">
      <alignment vertical="center" wrapText="1"/>
      <protection locked="0"/>
    </xf>
    <xf numFmtId="0" fontId="3" fillId="0" borderId="0" xfId="1" applyNumberFormat="1" applyFont="1" applyFill="1" applyBorder="1" applyAlignment="1" applyProtection="1">
      <alignment horizontal="center" vertical="center"/>
      <protection locked="0"/>
    </xf>
    <xf numFmtId="44" fontId="3" fillId="0" borderId="0" xfId="1" applyFont="1" applyBorder="1" applyAlignment="1" applyProtection="1">
      <alignment vertical="center"/>
      <protection locked="0"/>
    </xf>
    <xf numFmtId="3" fontId="3" fillId="0" borderId="0" xfId="1" applyNumberFormat="1" applyFont="1" applyBorder="1" applyAlignment="1" applyProtection="1">
      <alignment vertical="center"/>
      <protection locked="0"/>
    </xf>
    <xf numFmtId="0" fontId="0" fillId="0" borderId="37" xfId="0" applyBorder="1" applyAlignment="1">
      <alignment horizontal="center" vertical="center" wrapText="1"/>
    </xf>
    <xf numFmtId="0" fontId="0" fillId="0" borderId="28" xfId="0" applyBorder="1"/>
    <xf numFmtId="0" fontId="7" fillId="0" borderId="0" xfId="0" applyFont="1" applyAlignment="1">
      <alignment vertical="center" wrapText="1"/>
    </xf>
    <xf numFmtId="0" fontId="7" fillId="0" borderId="40" xfId="0" applyFont="1" applyBorder="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7" fillId="2" borderId="28" xfId="0" applyFont="1" applyFill="1" applyBorder="1" applyAlignment="1">
      <alignment vertical="center" wrapText="1"/>
    </xf>
    <xf numFmtId="0" fontId="7" fillId="4" borderId="26" xfId="0" applyFont="1" applyFill="1" applyBorder="1" applyAlignment="1">
      <alignment horizontal="left" vertical="center" wrapText="1"/>
    </xf>
    <xf numFmtId="0" fontId="23" fillId="0" borderId="32" xfId="0" applyFont="1" applyBorder="1" applyAlignment="1">
      <alignment vertical="center" wrapText="1"/>
    </xf>
    <xf numFmtId="0" fontId="24" fillId="0" borderId="33" xfId="0" applyFont="1" applyBorder="1" applyAlignment="1">
      <alignment vertical="center" wrapText="1"/>
    </xf>
    <xf numFmtId="0" fontId="2" fillId="2" borderId="17" xfId="0" applyFont="1" applyFill="1" applyBorder="1" applyAlignment="1">
      <alignment horizontal="right" vertical="top"/>
    </xf>
    <xf numFmtId="0" fontId="0" fillId="0" borderId="17" xfId="0" applyBorder="1" applyAlignment="1">
      <alignment horizontal="right" vertical="top"/>
    </xf>
    <xf numFmtId="0" fontId="7" fillId="2" borderId="1" xfId="0" applyFont="1" applyFill="1" applyBorder="1" applyAlignment="1">
      <alignment horizontal="left" vertical="top" wrapText="1"/>
    </xf>
    <xf numFmtId="0" fontId="7" fillId="2" borderId="0" xfId="0" applyFont="1" applyFill="1" applyAlignment="1">
      <alignment horizontal="left" vertical="top" wrapText="1"/>
    </xf>
    <xf numFmtId="0" fontId="3" fillId="0" borderId="3" xfId="0" applyFont="1" applyBorder="1" applyAlignment="1">
      <alignment wrapText="1"/>
    </xf>
    <xf numFmtId="0" fontId="0" fillId="0" borderId="0" xfId="0" applyAlignment="1"/>
    <xf numFmtId="0" fontId="7" fillId="2" borderId="0" xfId="0" applyFont="1" applyFill="1" applyAlignment="1">
      <alignment horizontal="left" vertical="top"/>
    </xf>
    <xf numFmtId="0" fontId="0" fillId="0" borderId="3" xfId="0" applyBorder="1" applyAlignment="1"/>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0" fillId="0" borderId="10" xfId="0" applyBorder="1" applyAlignment="1">
      <alignment wrapText="1"/>
    </xf>
    <xf numFmtId="0" fontId="0" fillId="0" borderId="3" xfId="0" applyBorder="1" applyAlignment="1">
      <alignment wrapText="1"/>
    </xf>
    <xf numFmtId="0" fontId="0" fillId="0" borderId="3" xfId="0" applyBorder="1" applyAlignment="1">
      <alignment vertical="top" wrapText="1"/>
    </xf>
    <xf numFmtId="164" fontId="2" fillId="2" borderId="14" xfId="1" applyNumberFormat="1" applyFont="1" applyFill="1" applyBorder="1" applyAlignment="1">
      <alignment horizontal="right" vertical="center"/>
    </xf>
    <xf numFmtId="0" fontId="0" fillId="0" borderId="15" xfId="0" applyBorder="1" applyAlignment="1">
      <alignment horizontal="right" vertical="center"/>
    </xf>
    <xf numFmtId="0" fontId="0" fillId="0" borderId="18" xfId="0" applyBorder="1" applyAlignment="1">
      <alignment horizontal="right" vertical="center"/>
    </xf>
    <xf numFmtId="0" fontId="2" fillId="0" borderId="30" xfId="0" applyFont="1" applyBorder="1" applyAlignment="1">
      <alignment wrapText="1"/>
    </xf>
    <xf numFmtId="0" fontId="3" fillId="0" borderId="0" xfId="0" applyFont="1" applyAlignment="1">
      <alignment wrapText="1"/>
    </xf>
    <xf numFmtId="0" fontId="3" fillId="0" borderId="17" xfId="0" applyFont="1" applyBorder="1" applyAlignment="1">
      <alignment horizontal="left" vertical="top" wrapText="1"/>
    </xf>
    <xf numFmtId="164" fontId="2" fillId="2" borderId="19" xfId="1" applyNumberFormat="1" applyFont="1" applyFill="1" applyBorder="1" applyAlignment="1">
      <alignment horizontal="right" vertical="center"/>
    </xf>
    <xf numFmtId="164" fontId="2" fillId="2" borderId="20" xfId="1" applyNumberFormat="1" applyFont="1" applyFill="1" applyBorder="1" applyAlignment="1">
      <alignment horizontal="right" vertical="center"/>
    </xf>
    <xf numFmtId="164" fontId="2" fillId="2" borderId="21" xfId="1" applyNumberFormat="1" applyFont="1" applyFill="1" applyBorder="1" applyAlignment="1">
      <alignment horizontal="right" vertical="center"/>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0" borderId="12" xfId="0" applyFont="1" applyBorder="1" applyAlignment="1">
      <alignment horizontal="left" vertical="top"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49" fontId="3" fillId="2" borderId="19" xfId="1" applyNumberFormat="1" applyFont="1" applyFill="1" applyBorder="1" applyAlignment="1">
      <alignment horizontal="left" vertical="top" wrapText="1"/>
    </xf>
    <xf numFmtId="49" fontId="3" fillId="2" borderId="20" xfId="1" applyNumberFormat="1" applyFont="1" applyFill="1" applyBorder="1" applyAlignment="1">
      <alignment horizontal="left" vertical="top" wrapText="1"/>
    </xf>
    <xf numFmtId="49" fontId="3" fillId="2" borderId="21" xfId="1" applyNumberFormat="1" applyFont="1" applyFill="1" applyBorder="1" applyAlignment="1">
      <alignment horizontal="left" vertical="top" wrapText="1"/>
    </xf>
    <xf numFmtId="0" fontId="2" fillId="2" borderId="22" xfId="0" applyFont="1" applyFill="1" applyBorder="1" applyAlignment="1">
      <alignment horizontal="right" vertical="center"/>
    </xf>
    <xf numFmtId="0" fontId="2" fillId="2" borderId="23" xfId="0" applyFont="1" applyFill="1" applyBorder="1" applyAlignment="1">
      <alignment horizontal="right" vertical="center"/>
    </xf>
    <xf numFmtId="49" fontId="2" fillId="2" borderId="2" xfId="1" applyNumberFormat="1" applyFont="1" applyFill="1" applyBorder="1" applyAlignment="1">
      <alignment horizontal="right" vertical="center"/>
    </xf>
    <xf numFmtId="0" fontId="2" fillId="2" borderId="8" xfId="0" applyFont="1" applyFill="1" applyBorder="1" applyAlignment="1">
      <alignment horizontal="right" vertical="center"/>
    </xf>
    <xf numFmtId="0" fontId="13" fillId="0" borderId="29" xfId="0" applyFont="1" applyBorder="1" applyAlignment="1">
      <alignment horizontal="left"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30"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3" fillId="0" borderId="38" xfId="0" applyFont="1"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2" fillId="2" borderId="16" xfId="0" applyFont="1" applyFill="1" applyBorder="1" applyAlignment="1">
      <alignment horizontal="right" vertical="center"/>
    </xf>
    <xf numFmtId="0" fontId="0" fillId="0" borderId="17" xfId="0" applyBorder="1" applyAlignment="1">
      <alignment horizontal="right" vertical="center"/>
    </xf>
    <xf numFmtId="0" fontId="0" fillId="0" borderId="24" xfId="0" applyBorder="1" applyAlignment="1">
      <alignment horizontal="right" vertical="center"/>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0" fillId="0" borderId="13" xfId="0" applyBorder="1" applyAlignment="1">
      <alignment vertical="top" wrapText="1"/>
    </xf>
    <xf numFmtId="0" fontId="3" fillId="0" borderId="26" xfId="0" applyFont="1" applyBorder="1" applyAlignment="1">
      <alignment vertical="center" wrapText="1"/>
    </xf>
    <xf numFmtId="0" fontId="0" fillId="0" borderId="31" xfId="0" applyBorder="1" applyAlignment="1">
      <alignment vertical="center"/>
    </xf>
    <xf numFmtId="0" fontId="0" fillId="0" borderId="27" xfId="0" applyBorder="1" applyAlignment="1">
      <alignment vertical="center"/>
    </xf>
    <xf numFmtId="0" fontId="19" fillId="4" borderId="17" xfId="0" applyFont="1" applyFill="1" applyBorder="1" applyAlignment="1" applyProtection="1">
      <alignment horizontal="left" vertical="center" wrapText="1"/>
      <protection locked="0"/>
    </xf>
    <xf numFmtId="0" fontId="20" fillId="0" borderId="17" xfId="0" applyFont="1" applyBorder="1" applyAlignment="1">
      <alignment vertical="center" wrapText="1"/>
    </xf>
    <xf numFmtId="0" fontId="20" fillId="0" borderId="24" xfId="0" applyFont="1" applyBorder="1" applyAlignment="1">
      <alignment vertic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0" borderId="10" xfId="0" applyBorder="1" applyAlignment="1">
      <alignment vertical="top" wrapText="1"/>
    </xf>
    <xf numFmtId="164" fontId="2" fillId="2" borderId="14" xfId="1" applyNumberFormat="1" applyFont="1" applyFill="1" applyBorder="1" applyAlignment="1">
      <alignment horizontal="right"/>
    </xf>
    <xf numFmtId="0" fontId="0" fillId="0" borderId="15" xfId="0" applyBorder="1" applyAlignment="1">
      <alignment horizontal="right"/>
    </xf>
    <xf numFmtId="0" fontId="0" fillId="0" borderId="18" xfId="0" applyBorder="1" applyAlignment="1">
      <alignment horizontal="right"/>
    </xf>
  </cellXfs>
  <cellStyles count="2">
    <cellStyle name="Currency" xfId="1" builtinId="4"/>
    <cellStyle name="Normal" xfId="0" builtinId="0"/>
  </cellStyles>
  <dxfs count="1">
    <dxf>
      <font>
        <strike/>
      </font>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9"/>
  <sheetViews>
    <sheetView tabSelected="1" zoomScaleNormal="100" zoomScaleSheetLayoutView="100" workbookViewId="0">
      <selection activeCell="A2" sqref="A2:XFD2"/>
    </sheetView>
  </sheetViews>
  <sheetFormatPr defaultColWidth="9.28515625" defaultRowHeight="12" x14ac:dyDescent="0.2"/>
  <cols>
    <col min="1" max="1" width="24.7109375" style="2" customWidth="1"/>
    <col min="2" max="2" width="52.7109375" style="4" customWidth="1"/>
    <col min="3" max="3" width="8.7109375" style="5" customWidth="1"/>
    <col min="4" max="4" width="8.28515625" style="5" customWidth="1"/>
    <col min="5" max="5" width="10.7109375" style="3" customWidth="1"/>
    <col min="6" max="6" width="15.140625" style="3" customWidth="1"/>
    <col min="7" max="7" width="30.5703125" style="113" customWidth="1"/>
    <col min="8" max="8" width="12.5703125" style="1" customWidth="1"/>
    <col min="9" max="9" width="28.5703125" style="1" customWidth="1"/>
    <col min="10" max="10" width="15" style="1" customWidth="1"/>
    <col min="11" max="11" width="20.140625" style="1" hidden="1" customWidth="1"/>
    <col min="12" max="20" width="0" style="1" hidden="1" customWidth="1"/>
    <col min="21" max="21" width="64.140625" style="1" hidden="1" customWidth="1"/>
    <col min="22" max="16384" width="9.28515625" style="1"/>
  </cols>
  <sheetData>
    <row r="1" spans="1:21" ht="13.5" thickBot="1" x14ac:dyDescent="0.25">
      <c r="A1" s="76" t="s">
        <v>0</v>
      </c>
      <c r="B1" s="72" t="s">
        <v>1</v>
      </c>
      <c r="C1" s="176"/>
      <c r="D1" s="177"/>
      <c r="E1" s="177"/>
      <c r="F1" s="178"/>
      <c r="K1" s="78" t="s">
        <v>2</v>
      </c>
      <c r="L1" s="79"/>
      <c r="M1" s="79"/>
      <c r="N1" s="79"/>
      <c r="O1" s="80"/>
      <c r="P1" s="80"/>
      <c r="Q1" s="80"/>
      <c r="R1" s="81"/>
      <c r="S1" s="111"/>
      <c r="T1" s="111"/>
      <c r="U1" s="112"/>
    </row>
    <row r="2" spans="1:21" ht="78" customHeight="1" x14ac:dyDescent="0.2">
      <c r="A2" s="27" t="s">
        <v>3</v>
      </c>
      <c r="B2" s="55" t="s">
        <v>4</v>
      </c>
      <c r="C2" s="56" t="s">
        <v>5</v>
      </c>
      <c r="D2" s="31" t="s">
        <v>6</v>
      </c>
      <c r="E2" s="32" t="s">
        <v>7</v>
      </c>
      <c r="F2" s="30" t="s">
        <v>8</v>
      </c>
    </row>
    <row r="3" spans="1:21" ht="12.75" x14ac:dyDescent="0.2">
      <c r="A3" s="170" t="s">
        <v>9</v>
      </c>
      <c r="B3" s="171"/>
      <c r="C3" s="171"/>
      <c r="D3" s="171"/>
      <c r="E3" s="171"/>
      <c r="F3" s="172"/>
    </row>
    <row r="4" spans="1:21" ht="12.75" x14ac:dyDescent="0.2">
      <c r="A4" s="170" t="s">
        <v>10</v>
      </c>
      <c r="B4" s="171"/>
      <c r="C4" s="171"/>
      <c r="D4" s="171"/>
      <c r="E4" s="171"/>
      <c r="F4" s="172"/>
    </row>
    <row r="5" spans="1:21" x14ac:dyDescent="0.2">
      <c r="A5" s="24" t="s">
        <v>11</v>
      </c>
      <c r="B5" s="11"/>
      <c r="C5" s="25"/>
      <c r="D5" s="25"/>
      <c r="E5" s="25"/>
      <c r="F5" s="25"/>
    </row>
    <row r="6" spans="1:21" ht="48" x14ac:dyDescent="0.2">
      <c r="A6" s="58" t="s">
        <v>12</v>
      </c>
      <c r="B6" s="59" t="s">
        <v>13</v>
      </c>
      <c r="C6" s="59" t="s">
        <v>14</v>
      </c>
      <c r="D6" s="60">
        <v>400</v>
      </c>
      <c r="E6" s="61">
        <v>35</v>
      </c>
      <c r="F6" s="44">
        <f>D6*E6</f>
        <v>14000</v>
      </c>
    </row>
    <row r="7" spans="1:21" ht="24" x14ac:dyDescent="0.2">
      <c r="A7" s="58" t="s">
        <v>15</v>
      </c>
      <c r="B7" s="59" t="s">
        <v>16</v>
      </c>
      <c r="C7" s="59" t="s">
        <v>14</v>
      </c>
      <c r="D7" s="60">
        <v>175</v>
      </c>
      <c r="E7" s="61">
        <v>22</v>
      </c>
      <c r="F7" s="45">
        <f>D7*E7</f>
        <v>3850</v>
      </c>
    </row>
    <row r="8" spans="1:21" x14ac:dyDescent="0.2">
      <c r="A8" s="58"/>
      <c r="B8" s="59"/>
      <c r="C8" s="59"/>
      <c r="D8" s="60"/>
      <c r="E8" s="61"/>
      <c r="F8" s="44">
        <f>D8*E8</f>
        <v>0</v>
      </c>
    </row>
    <row r="9" spans="1:21" x14ac:dyDescent="0.2">
      <c r="A9" s="58"/>
      <c r="B9" s="59"/>
      <c r="C9" s="59"/>
      <c r="D9" s="60"/>
      <c r="E9" s="61"/>
      <c r="F9" s="45">
        <f>D9*E9</f>
        <v>0</v>
      </c>
    </row>
    <row r="10" spans="1:21" x14ac:dyDescent="0.2">
      <c r="A10" s="26" t="s">
        <v>17</v>
      </c>
      <c r="B10" s="11"/>
      <c r="C10" s="11"/>
      <c r="D10" s="11"/>
      <c r="E10" s="11"/>
      <c r="F10" s="13"/>
    </row>
    <row r="11" spans="1:21" x14ac:dyDescent="0.2">
      <c r="A11" s="58"/>
      <c r="B11" s="59"/>
      <c r="C11" s="59"/>
      <c r="D11" s="60"/>
      <c r="E11" s="61"/>
      <c r="F11" s="45">
        <f>D11*E11</f>
        <v>0</v>
      </c>
    </row>
    <row r="12" spans="1:21" x14ac:dyDescent="0.2">
      <c r="A12" s="58"/>
      <c r="B12" s="59"/>
      <c r="C12" s="59"/>
      <c r="D12" s="60"/>
      <c r="E12" s="61"/>
      <c r="F12" s="45">
        <f>D12*E12</f>
        <v>0</v>
      </c>
    </row>
    <row r="13" spans="1:21" x14ac:dyDescent="0.2">
      <c r="A13" s="58"/>
      <c r="B13" s="59"/>
      <c r="C13" s="59"/>
      <c r="D13" s="60"/>
      <c r="E13" s="61"/>
      <c r="F13" s="45">
        <f>D13*E13</f>
        <v>0</v>
      </c>
    </row>
    <row r="14" spans="1:21" x14ac:dyDescent="0.2">
      <c r="A14" s="58"/>
      <c r="B14" s="59"/>
      <c r="C14" s="59"/>
      <c r="D14" s="60"/>
      <c r="E14" s="61"/>
      <c r="F14" s="45">
        <f>D14*E14</f>
        <v>0</v>
      </c>
    </row>
    <row r="15" spans="1:21" x14ac:dyDescent="0.2">
      <c r="A15" s="26" t="s">
        <v>18</v>
      </c>
      <c r="B15" s="11"/>
      <c r="C15" s="11"/>
      <c r="D15" s="11"/>
      <c r="E15" s="11"/>
      <c r="F15" s="13"/>
    </row>
    <row r="16" spans="1:21" x14ac:dyDescent="0.2">
      <c r="A16" s="58"/>
      <c r="B16" s="59"/>
      <c r="C16" s="59"/>
      <c r="D16" s="60"/>
      <c r="E16" s="61"/>
      <c r="F16" s="45">
        <f>D16*E16</f>
        <v>0</v>
      </c>
    </row>
    <row r="17" spans="1:20" x14ac:dyDescent="0.2">
      <c r="A17" s="58"/>
      <c r="B17" s="59"/>
      <c r="C17" s="59"/>
      <c r="D17" s="60"/>
      <c r="E17" s="61"/>
      <c r="F17" s="45">
        <f>D17*E17</f>
        <v>0</v>
      </c>
    </row>
    <row r="18" spans="1:20" x14ac:dyDescent="0.2">
      <c r="A18" s="58"/>
      <c r="B18" s="59"/>
      <c r="C18" s="59"/>
      <c r="D18" s="60"/>
      <c r="E18" s="61"/>
      <c r="F18" s="45">
        <f>D18*E18</f>
        <v>0</v>
      </c>
    </row>
    <row r="19" spans="1:20" x14ac:dyDescent="0.2">
      <c r="A19" s="58"/>
      <c r="B19" s="59"/>
      <c r="C19" s="59"/>
      <c r="D19" s="60"/>
      <c r="E19" s="61"/>
      <c r="F19" s="45">
        <f>D19*E19</f>
        <v>0</v>
      </c>
    </row>
    <row r="20" spans="1:20" x14ac:dyDescent="0.2">
      <c r="A20" s="26" t="s">
        <v>19</v>
      </c>
      <c r="B20" s="11"/>
      <c r="C20" s="11"/>
      <c r="D20" s="11"/>
      <c r="E20" s="11"/>
      <c r="F20" s="13"/>
    </row>
    <row r="21" spans="1:20" x14ac:dyDescent="0.2">
      <c r="A21" s="58"/>
      <c r="B21" s="59"/>
      <c r="C21" s="59"/>
      <c r="D21" s="60"/>
      <c r="E21" s="61"/>
      <c r="F21" s="45">
        <f>D21*E21</f>
        <v>0</v>
      </c>
    </row>
    <row r="22" spans="1:20" x14ac:dyDescent="0.2">
      <c r="A22" s="58"/>
      <c r="B22" s="59"/>
      <c r="C22" s="59"/>
      <c r="D22" s="60"/>
      <c r="E22" s="61"/>
      <c r="F22" s="45">
        <f>D22*E22</f>
        <v>0</v>
      </c>
    </row>
    <row r="23" spans="1:20" x14ac:dyDescent="0.2">
      <c r="A23" s="58"/>
      <c r="B23" s="59"/>
      <c r="C23" s="59"/>
      <c r="D23" s="60"/>
      <c r="E23" s="61"/>
      <c r="F23" s="45">
        <f>D23*E23</f>
        <v>0</v>
      </c>
    </row>
    <row r="24" spans="1:20" x14ac:dyDescent="0.2">
      <c r="A24" s="58"/>
      <c r="B24" s="59"/>
      <c r="C24" s="59"/>
      <c r="D24" s="60"/>
      <c r="E24" s="61"/>
      <c r="F24" s="45">
        <f>D24*E24</f>
        <v>0</v>
      </c>
    </row>
    <row r="25" spans="1:20" ht="13.5" thickBot="1" x14ac:dyDescent="0.25">
      <c r="A25" s="134" t="s">
        <v>20</v>
      </c>
      <c r="B25" s="135"/>
      <c r="C25" s="135"/>
      <c r="D25" s="135"/>
      <c r="E25" s="136"/>
      <c r="F25" s="46">
        <f ca="1">ROUND(SUM(F5:NextUp),0)</f>
        <v>17850</v>
      </c>
      <c r="K25" s="85" t="s">
        <v>21</v>
      </c>
      <c r="L25" s="82">
        <v>0</v>
      </c>
      <c r="M25" s="82">
        <v>0</v>
      </c>
      <c r="N25" s="82">
        <v>0</v>
      </c>
      <c r="O25" s="82">
        <v>0</v>
      </c>
      <c r="P25" s="82">
        <v>0</v>
      </c>
      <c r="Q25" s="82">
        <v>0</v>
      </c>
      <c r="R25" s="83">
        <v>0</v>
      </c>
      <c r="S25" s="84">
        <f>SUM(L25:R25)</f>
        <v>0</v>
      </c>
      <c r="T25" s="84">
        <f ca="1">F25-S25</f>
        <v>17850</v>
      </c>
    </row>
    <row r="26" spans="1:20" x14ac:dyDescent="0.2">
      <c r="A26" s="143" t="s">
        <v>22</v>
      </c>
      <c r="B26" s="144"/>
      <c r="C26" s="144"/>
      <c r="D26" s="144"/>
      <c r="E26" s="144"/>
      <c r="F26" s="14"/>
    </row>
    <row r="27" spans="1:20" x14ac:dyDescent="0.2">
      <c r="A27" s="58" t="s">
        <v>23</v>
      </c>
      <c r="B27" s="59" t="s">
        <v>24</v>
      </c>
      <c r="C27" s="59" t="s">
        <v>25</v>
      </c>
      <c r="D27" s="60">
        <v>8.2500000000000004E-2</v>
      </c>
      <c r="E27" s="61">
        <v>3850</v>
      </c>
      <c r="F27" s="45">
        <f>D27*E27</f>
        <v>317.625</v>
      </c>
    </row>
    <row r="28" spans="1:20" ht="36" x14ac:dyDescent="0.2">
      <c r="A28" s="58" t="s">
        <v>26</v>
      </c>
      <c r="B28" s="59" t="s">
        <v>27</v>
      </c>
      <c r="C28" s="59" t="s">
        <v>25</v>
      </c>
      <c r="D28" s="60">
        <v>0.05</v>
      </c>
      <c r="E28" s="61">
        <v>3850</v>
      </c>
      <c r="F28" s="45">
        <f>D28*E28</f>
        <v>192.5</v>
      </c>
    </row>
    <row r="29" spans="1:20" x14ac:dyDescent="0.2">
      <c r="A29" s="58"/>
      <c r="B29" s="59"/>
      <c r="C29" s="59"/>
      <c r="D29" s="60"/>
      <c r="E29" s="61"/>
      <c r="F29" s="45">
        <f>D29*E29</f>
        <v>0</v>
      </c>
    </row>
    <row r="30" spans="1:20" x14ac:dyDescent="0.2">
      <c r="A30" s="58"/>
      <c r="B30" s="59"/>
      <c r="C30" s="59"/>
      <c r="D30" s="60"/>
      <c r="E30" s="61"/>
      <c r="F30" s="45">
        <f>D30*E30</f>
        <v>0</v>
      </c>
    </row>
    <row r="31" spans="1:20" ht="13.5" thickBot="1" x14ac:dyDescent="0.25">
      <c r="A31" s="167" t="s">
        <v>28</v>
      </c>
      <c r="B31" s="168"/>
      <c r="C31" s="168"/>
      <c r="D31" s="168"/>
      <c r="E31" s="169"/>
      <c r="F31" s="46">
        <f ca="1">ROUND(SUM(F26:NextUp),0)</f>
        <v>510</v>
      </c>
      <c r="K31" s="85" t="s">
        <v>29</v>
      </c>
      <c r="L31" s="82">
        <v>0</v>
      </c>
      <c r="M31" s="82">
        <v>0</v>
      </c>
      <c r="N31" s="82">
        <v>0</v>
      </c>
      <c r="O31" s="82">
        <v>0</v>
      </c>
      <c r="P31" s="82">
        <v>0</v>
      </c>
      <c r="Q31" s="82">
        <v>0</v>
      </c>
      <c r="R31" s="83">
        <v>0</v>
      </c>
      <c r="S31" s="84">
        <f>SUM(L31:R31)</f>
        <v>0</v>
      </c>
      <c r="T31" s="84">
        <f ca="1">F31-S31</f>
        <v>510</v>
      </c>
    </row>
    <row r="32" spans="1:20" ht="36.75" thickBot="1" x14ac:dyDescent="0.25">
      <c r="A32" s="140" t="s">
        <v>30</v>
      </c>
      <c r="B32" s="141"/>
      <c r="C32" s="141"/>
      <c r="D32" s="141"/>
      <c r="E32" s="142"/>
      <c r="F32" s="105">
        <f ca="1">ROUND(SUM(F25+F31),0)</f>
        <v>18360</v>
      </c>
      <c r="G32" s="114" t="s">
        <v>31</v>
      </c>
      <c r="K32" s="85" t="s">
        <v>32</v>
      </c>
      <c r="L32" s="82">
        <v>0</v>
      </c>
      <c r="M32" s="82">
        <v>0</v>
      </c>
      <c r="N32" s="82">
        <v>0</v>
      </c>
      <c r="O32" s="82">
        <v>0</v>
      </c>
      <c r="P32" s="82">
        <v>0</v>
      </c>
      <c r="Q32" s="82">
        <v>0</v>
      </c>
      <c r="R32" s="83">
        <v>0</v>
      </c>
      <c r="S32" s="84">
        <f>SUM(L32:R32)</f>
        <v>0</v>
      </c>
      <c r="T32" s="84">
        <f ca="1">F32-S32</f>
        <v>18360</v>
      </c>
    </row>
    <row r="33" spans="1:7" x14ac:dyDescent="0.2">
      <c r="A33" s="145" t="s">
        <v>33</v>
      </c>
      <c r="B33" s="146"/>
      <c r="C33" s="8" t="s">
        <v>34</v>
      </c>
      <c r="D33" s="9" t="s">
        <v>6</v>
      </c>
      <c r="E33" s="10" t="s">
        <v>7</v>
      </c>
      <c r="F33" s="7" t="s">
        <v>8</v>
      </c>
    </row>
    <row r="34" spans="1:7" ht="12.75" x14ac:dyDescent="0.2">
      <c r="A34" s="179" t="s">
        <v>35</v>
      </c>
      <c r="B34" s="180"/>
      <c r="C34" s="180"/>
      <c r="D34" s="180"/>
      <c r="E34" s="180"/>
      <c r="F34" s="181"/>
    </row>
    <row r="35" spans="1:7" s="6" customFormat="1" ht="24" x14ac:dyDescent="0.2">
      <c r="A35" s="58" t="s">
        <v>36</v>
      </c>
      <c r="B35" s="59" t="s">
        <v>37</v>
      </c>
      <c r="C35" s="59" t="s">
        <v>38</v>
      </c>
      <c r="D35" s="60">
        <v>2</v>
      </c>
      <c r="E35" s="61">
        <v>110</v>
      </c>
      <c r="F35" s="71">
        <f t="shared" ref="F35:F61" si="0">D35*E35</f>
        <v>220</v>
      </c>
      <c r="G35" s="113"/>
    </row>
    <row r="36" spans="1:7" s="6" customFormat="1" x14ac:dyDescent="0.2">
      <c r="A36" s="58" t="s">
        <v>39</v>
      </c>
      <c r="B36" s="59" t="s">
        <v>40</v>
      </c>
      <c r="C36" s="59">
        <v>100</v>
      </c>
      <c r="D36" s="60">
        <v>1</v>
      </c>
      <c r="E36" s="61">
        <v>135</v>
      </c>
      <c r="F36" s="71">
        <f t="shared" si="0"/>
        <v>135</v>
      </c>
      <c r="G36" s="113"/>
    </row>
    <row r="37" spans="1:7" s="6" customFormat="1" x14ac:dyDescent="0.2">
      <c r="A37" s="58" t="s">
        <v>41</v>
      </c>
      <c r="B37" s="59" t="s">
        <v>42</v>
      </c>
      <c r="C37" s="59" t="s">
        <v>43</v>
      </c>
      <c r="D37" s="60">
        <v>1</v>
      </c>
      <c r="E37" s="61">
        <v>28.5</v>
      </c>
      <c r="F37" s="71">
        <f t="shared" si="0"/>
        <v>28.5</v>
      </c>
      <c r="G37" s="113"/>
    </row>
    <row r="38" spans="1:7" s="6" customFormat="1" x14ac:dyDescent="0.2">
      <c r="A38" s="58" t="s">
        <v>44</v>
      </c>
      <c r="B38" s="59" t="s">
        <v>45</v>
      </c>
      <c r="C38" s="59" t="s">
        <v>43</v>
      </c>
      <c r="D38" s="60">
        <v>1</v>
      </c>
      <c r="E38" s="61">
        <v>112</v>
      </c>
      <c r="F38" s="71">
        <f t="shared" si="0"/>
        <v>112</v>
      </c>
      <c r="G38" s="113"/>
    </row>
    <row r="39" spans="1:7" s="6" customFormat="1" ht="24" x14ac:dyDescent="0.2">
      <c r="A39" s="58" t="s">
        <v>46</v>
      </c>
      <c r="B39" s="59" t="s">
        <v>47</v>
      </c>
      <c r="C39" s="59" t="s">
        <v>48</v>
      </c>
      <c r="D39" s="60">
        <v>1</v>
      </c>
      <c r="E39" s="61">
        <v>395</v>
      </c>
      <c r="F39" s="71">
        <f t="shared" si="0"/>
        <v>395</v>
      </c>
      <c r="G39" s="113"/>
    </row>
    <row r="40" spans="1:7" s="6" customFormat="1" ht="24" x14ac:dyDescent="0.2">
      <c r="A40" s="58" t="s">
        <v>49</v>
      </c>
      <c r="B40" s="59" t="s">
        <v>50</v>
      </c>
      <c r="C40" s="59" t="s">
        <v>51</v>
      </c>
      <c r="D40" s="60">
        <v>2</v>
      </c>
      <c r="E40" s="61">
        <v>62</v>
      </c>
      <c r="F40" s="71">
        <f t="shared" si="0"/>
        <v>124</v>
      </c>
      <c r="G40" s="113"/>
    </row>
    <row r="41" spans="1:7" s="6" customFormat="1" x14ac:dyDescent="0.2">
      <c r="A41" s="58" t="s">
        <v>52</v>
      </c>
      <c r="B41" s="59" t="s">
        <v>53</v>
      </c>
      <c r="C41" s="59" t="s">
        <v>54</v>
      </c>
      <c r="D41" s="60">
        <v>104</v>
      </c>
      <c r="E41" s="61">
        <v>0.14000000000000001</v>
      </c>
      <c r="F41" s="71">
        <f t="shared" si="0"/>
        <v>14.560000000000002</v>
      </c>
      <c r="G41" s="113"/>
    </row>
    <row r="42" spans="1:7" s="6" customFormat="1" ht="24" x14ac:dyDescent="0.2">
      <c r="A42" s="58" t="s">
        <v>55</v>
      </c>
      <c r="B42" s="59" t="s">
        <v>56</v>
      </c>
      <c r="C42" s="59" t="s">
        <v>38</v>
      </c>
      <c r="D42" s="60">
        <v>1</v>
      </c>
      <c r="E42" s="61">
        <v>37.5</v>
      </c>
      <c r="F42" s="71">
        <f t="shared" si="0"/>
        <v>37.5</v>
      </c>
      <c r="G42" s="113"/>
    </row>
    <row r="43" spans="1:7" s="6" customFormat="1" ht="24" x14ac:dyDescent="0.2">
      <c r="A43" s="58" t="s">
        <v>57</v>
      </c>
      <c r="B43" s="59" t="s">
        <v>58</v>
      </c>
      <c r="C43" s="59" t="s">
        <v>43</v>
      </c>
      <c r="D43" s="60">
        <v>1</v>
      </c>
      <c r="E43" s="61">
        <v>232</v>
      </c>
      <c r="F43" s="71">
        <f t="shared" si="0"/>
        <v>232</v>
      </c>
      <c r="G43" s="113"/>
    </row>
    <row r="44" spans="1:7" s="6" customFormat="1" ht="24" x14ac:dyDescent="0.2">
      <c r="A44" s="58" t="s">
        <v>59</v>
      </c>
      <c r="B44" s="59" t="s">
        <v>60</v>
      </c>
      <c r="C44" s="59" t="s">
        <v>43</v>
      </c>
      <c r="D44" s="60">
        <v>1</v>
      </c>
      <c r="E44" s="61">
        <v>104.99</v>
      </c>
      <c r="F44" s="71">
        <f t="shared" si="0"/>
        <v>104.99</v>
      </c>
      <c r="G44" s="113"/>
    </row>
    <row r="45" spans="1:7" s="6" customFormat="1" x14ac:dyDescent="0.2">
      <c r="A45" s="58" t="s">
        <v>61</v>
      </c>
      <c r="B45" s="59" t="s">
        <v>62</v>
      </c>
      <c r="C45" s="59" t="s">
        <v>54</v>
      </c>
      <c r="D45" s="60">
        <v>1</v>
      </c>
      <c r="E45" s="61">
        <v>38.67</v>
      </c>
      <c r="F45" s="71">
        <f t="shared" si="0"/>
        <v>38.67</v>
      </c>
      <c r="G45" s="113"/>
    </row>
    <row r="46" spans="1:7" s="6" customFormat="1" x14ac:dyDescent="0.2">
      <c r="A46" s="58" t="s">
        <v>63</v>
      </c>
      <c r="B46" s="59" t="s">
        <v>64</v>
      </c>
      <c r="C46" s="59" t="s">
        <v>43</v>
      </c>
      <c r="D46" s="60">
        <v>1</v>
      </c>
      <c r="E46" s="61">
        <v>243.3</v>
      </c>
      <c r="F46" s="71">
        <f t="shared" si="0"/>
        <v>243.3</v>
      </c>
      <c r="G46" s="113"/>
    </row>
    <row r="47" spans="1:7" s="6" customFormat="1" x14ac:dyDescent="0.2">
      <c r="A47" s="58" t="s">
        <v>65</v>
      </c>
      <c r="B47" s="59" t="s">
        <v>66</v>
      </c>
      <c r="C47" s="59" t="s">
        <v>43</v>
      </c>
      <c r="D47" s="60">
        <v>1</v>
      </c>
      <c r="E47" s="61">
        <v>1955</v>
      </c>
      <c r="F47" s="71">
        <f t="shared" si="0"/>
        <v>1955</v>
      </c>
      <c r="G47" s="113"/>
    </row>
    <row r="48" spans="1:7" s="6" customFormat="1" ht="24" x14ac:dyDescent="0.2">
      <c r="A48" s="58" t="s">
        <v>67</v>
      </c>
      <c r="B48" s="59" t="s">
        <v>68</v>
      </c>
      <c r="C48" s="59" t="s">
        <v>69</v>
      </c>
      <c r="D48" s="60">
        <v>1</v>
      </c>
      <c r="E48" s="61">
        <v>13.99</v>
      </c>
      <c r="F48" s="71">
        <v>13.99</v>
      </c>
      <c r="G48" s="113"/>
    </row>
    <row r="49" spans="1:20" s="6" customFormat="1" ht="24" x14ac:dyDescent="0.2">
      <c r="A49" s="58" t="s">
        <v>70</v>
      </c>
      <c r="B49" s="59" t="s">
        <v>71</v>
      </c>
      <c r="C49" s="59" t="s">
        <v>43</v>
      </c>
      <c r="D49" s="60">
        <v>1</v>
      </c>
      <c r="E49" s="61">
        <v>280</v>
      </c>
      <c r="F49" s="71">
        <f t="shared" si="0"/>
        <v>280</v>
      </c>
      <c r="G49" s="113"/>
    </row>
    <row r="50" spans="1:20" s="6" customFormat="1" x14ac:dyDescent="0.2">
      <c r="A50" s="58" t="s">
        <v>72</v>
      </c>
      <c r="B50" s="59" t="s">
        <v>73</v>
      </c>
      <c r="C50" s="59" t="s">
        <v>54</v>
      </c>
      <c r="D50" s="60">
        <v>6</v>
      </c>
      <c r="E50" s="61">
        <v>1.4</v>
      </c>
      <c r="F50" s="71">
        <f t="shared" si="0"/>
        <v>8.3999999999999986</v>
      </c>
      <c r="G50" s="113"/>
    </row>
    <row r="51" spans="1:20" s="6" customFormat="1" x14ac:dyDescent="0.2">
      <c r="A51" s="58" t="s">
        <v>74</v>
      </c>
      <c r="B51" s="59" t="s">
        <v>50</v>
      </c>
      <c r="C51" s="59" t="s">
        <v>54</v>
      </c>
      <c r="D51" s="60">
        <v>4</v>
      </c>
      <c r="E51" s="61">
        <v>1.4</v>
      </c>
      <c r="F51" s="71">
        <f t="shared" si="0"/>
        <v>5.6</v>
      </c>
      <c r="G51" s="113"/>
    </row>
    <row r="52" spans="1:20" s="6" customFormat="1" ht="24" x14ac:dyDescent="0.2">
      <c r="A52" s="58" t="s">
        <v>75</v>
      </c>
      <c r="B52" s="59" t="s">
        <v>76</v>
      </c>
      <c r="C52" s="59" t="s">
        <v>77</v>
      </c>
      <c r="D52" s="60">
        <v>3</v>
      </c>
      <c r="E52" s="61">
        <v>129</v>
      </c>
      <c r="F52" s="71">
        <f t="shared" si="0"/>
        <v>387</v>
      </c>
      <c r="G52" s="113"/>
    </row>
    <row r="53" spans="1:20" s="6" customFormat="1" x14ac:dyDescent="0.2">
      <c r="A53" s="58" t="s">
        <v>78</v>
      </c>
      <c r="B53" s="59" t="s">
        <v>79</v>
      </c>
      <c r="C53" s="59" t="s">
        <v>80</v>
      </c>
      <c r="D53" s="60">
        <v>2</v>
      </c>
      <c r="E53" s="61">
        <v>38</v>
      </c>
      <c r="F53" s="71">
        <f t="shared" si="0"/>
        <v>76</v>
      </c>
      <c r="G53" s="113"/>
    </row>
    <row r="54" spans="1:20" s="6" customFormat="1" ht="24" x14ac:dyDescent="0.2">
      <c r="A54" s="58" t="s">
        <v>81</v>
      </c>
      <c r="B54" s="59" t="s">
        <v>82</v>
      </c>
      <c r="C54" s="59" t="s">
        <v>83</v>
      </c>
      <c r="D54" s="60">
        <v>4</v>
      </c>
      <c r="E54" s="61">
        <v>24.5</v>
      </c>
      <c r="F54" s="71">
        <f t="shared" si="0"/>
        <v>98</v>
      </c>
      <c r="G54" s="113"/>
    </row>
    <row r="55" spans="1:20" s="6" customFormat="1" ht="24" x14ac:dyDescent="0.2">
      <c r="A55" s="58" t="s">
        <v>84</v>
      </c>
      <c r="B55" s="107" t="s">
        <v>85</v>
      </c>
      <c r="C55" s="107" t="s">
        <v>86</v>
      </c>
      <c r="D55" s="108">
        <v>4</v>
      </c>
      <c r="E55" s="109">
        <v>28.25</v>
      </c>
      <c r="F55" s="71">
        <f t="shared" si="0"/>
        <v>113</v>
      </c>
      <c r="G55" s="113"/>
    </row>
    <row r="56" spans="1:20" s="6" customFormat="1" ht="24" x14ac:dyDescent="0.2">
      <c r="A56" s="58" t="s">
        <v>87</v>
      </c>
      <c r="B56" s="59" t="s">
        <v>88</v>
      </c>
      <c r="C56" s="59" t="s">
        <v>89</v>
      </c>
      <c r="D56" s="60">
        <v>2</v>
      </c>
      <c r="E56" s="61">
        <v>86.5</v>
      </c>
      <c r="F56" s="71">
        <f t="shared" si="0"/>
        <v>173</v>
      </c>
      <c r="G56" s="113"/>
    </row>
    <row r="57" spans="1:20" s="6" customFormat="1" ht="24" x14ac:dyDescent="0.2">
      <c r="A57" s="58" t="s">
        <v>90</v>
      </c>
      <c r="B57" s="59" t="s">
        <v>91</v>
      </c>
      <c r="C57" s="59" t="s">
        <v>92</v>
      </c>
      <c r="D57" s="60">
        <v>2</v>
      </c>
      <c r="E57" s="61">
        <v>78.55</v>
      </c>
      <c r="F57" s="71">
        <f t="shared" si="0"/>
        <v>157.1</v>
      </c>
      <c r="G57" s="113"/>
    </row>
    <row r="58" spans="1:20" s="6" customFormat="1" x14ac:dyDescent="0.2">
      <c r="A58" s="58" t="s">
        <v>93</v>
      </c>
      <c r="B58" s="59" t="s">
        <v>94</v>
      </c>
      <c r="C58" s="59" t="s">
        <v>38</v>
      </c>
      <c r="D58" s="60">
        <v>4</v>
      </c>
      <c r="E58" s="61">
        <v>118</v>
      </c>
      <c r="F58" s="71">
        <f t="shared" si="0"/>
        <v>472</v>
      </c>
      <c r="G58" s="113"/>
    </row>
    <row r="59" spans="1:20" s="6" customFormat="1" x14ac:dyDescent="0.2">
      <c r="A59" s="58" t="s">
        <v>95</v>
      </c>
      <c r="B59" s="59" t="s">
        <v>94</v>
      </c>
      <c r="C59" s="59" t="s">
        <v>54</v>
      </c>
      <c r="D59" s="60">
        <v>16</v>
      </c>
      <c r="E59" s="61">
        <v>3.28</v>
      </c>
      <c r="F59" s="71">
        <f t="shared" si="0"/>
        <v>52.48</v>
      </c>
      <c r="G59" s="113"/>
    </row>
    <row r="60" spans="1:20" s="6" customFormat="1" x14ac:dyDescent="0.2">
      <c r="A60" s="58" t="s">
        <v>96</v>
      </c>
      <c r="B60" s="59" t="s">
        <v>97</v>
      </c>
      <c r="C60" s="59" t="s">
        <v>54</v>
      </c>
      <c r="D60" s="60">
        <v>16</v>
      </c>
      <c r="E60" s="61">
        <v>6.37</v>
      </c>
      <c r="F60" s="71">
        <f t="shared" si="0"/>
        <v>101.92</v>
      </c>
      <c r="G60" s="113"/>
    </row>
    <row r="61" spans="1:20" s="6" customFormat="1" x14ac:dyDescent="0.2">
      <c r="A61" s="58" t="s">
        <v>98</v>
      </c>
      <c r="B61" s="59" t="s">
        <v>99</v>
      </c>
      <c r="C61" s="59" t="s">
        <v>100</v>
      </c>
      <c r="D61" s="60">
        <v>20</v>
      </c>
      <c r="E61" s="61">
        <v>57</v>
      </c>
      <c r="F61" s="71">
        <f t="shared" si="0"/>
        <v>1140</v>
      </c>
      <c r="G61" s="113"/>
    </row>
    <row r="62" spans="1:20" ht="13.5" thickBot="1" x14ac:dyDescent="0.25">
      <c r="A62" s="134" t="s">
        <v>101</v>
      </c>
      <c r="B62" s="135"/>
      <c r="C62" s="135"/>
      <c r="D62" s="135"/>
      <c r="E62" s="136"/>
      <c r="F62" s="103">
        <f ca="1">ROUND(SUM(F34:NextUp),0)</f>
        <v>6719</v>
      </c>
      <c r="K62" s="1" t="s">
        <v>102</v>
      </c>
      <c r="L62" s="82">
        <v>0</v>
      </c>
      <c r="M62" s="82">
        <v>0</v>
      </c>
      <c r="N62" s="82">
        <v>0</v>
      </c>
      <c r="O62" s="82">
        <v>0</v>
      </c>
      <c r="P62" s="82">
        <v>0</v>
      </c>
      <c r="Q62" s="82">
        <v>0</v>
      </c>
      <c r="R62" s="83">
        <v>0</v>
      </c>
      <c r="S62" s="84">
        <f>SUM(L62:R62)</f>
        <v>0</v>
      </c>
      <c r="T62" s="84">
        <f ca="1">F62-S62</f>
        <v>6719</v>
      </c>
    </row>
    <row r="63" spans="1:20" ht="12.75" x14ac:dyDescent="0.2">
      <c r="A63" s="123" t="s">
        <v>103</v>
      </c>
      <c r="B63" s="124"/>
      <c r="C63" s="124"/>
      <c r="D63" s="124"/>
      <c r="E63" s="124"/>
      <c r="F63" s="132"/>
    </row>
    <row r="64" spans="1:20" x14ac:dyDescent="0.2">
      <c r="A64" s="58" t="s">
        <v>104</v>
      </c>
      <c r="B64" s="59" t="s">
        <v>105</v>
      </c>
      <c r="C64" s="59" t="s">
        <v>106</v>
      </c>
      <c r="D64" s="60">
        <v>126</v>
      </c>
      <c r="E64" s="62">
        <v>0.56000000000000005</v>
      </c>
      <c r="F64" s="45">
        <f>D64*E64</f>
        <v>70.56</v>
      </c>
    </row>
    <row r="65" spans="1:20" x14ac:dyDescent="0.2">
      <c r="A65" s="58"/>
      <c r="B65" s="59"/>
      <c r="C65" s="59"/>
      <c r="D65" s="60"/>
      <c r="E65" s="62"/>
      <c r="F65" s="45">
        <f>D65*E65</f>
        <v>0</v>
      </c>
    </row>
    <row r="66" spans="1:20" x14ac:dyDescent="0.2">
      <c r="A66" s="58"/>
      <c r="B66" s="59"/>
      <c r="C66" s="59"/>
      <c r="D66" s="60"/>
      <c r="E66" s="62"/>
      <c r="F66" s="45">
        <f>D66*E66</f>
        <v>0</v>
      </c>
    </row>
    <row r="67" spans="1:20" x14ac:dyDescent="0.2">
      <c r="A67" s="58"/>
      <c r="B67" s="59"/>
      <c r="C67" s="59"/>
      <c r="D67" s="60"/>
      <c r="E67" s="62"/>
      <c r="F67" s="45">
        <f>D67*E67</f>
        <v>0</v>
      </c>
    </row>
    <row r="68" spans="1:20" ht="13.5" thickBot="1" x14ac:dyDescent="0.25">
      <c r="A68" s="182" t="s">
        <v>107</v>
      </c>
      <c r="B68" s="183"/>
      <c r="C68" s="183"/>
      <c r="D68" s="183"/>
      <c r="E68" s="184"/>
      <c r="F68" s="102">
        <f ca="1">ROUND(SUM(F63:NextUp),0)</f>
        <v>71</v>
      </c>
      <c r="G68" s="115"/>
      <c r="K68" s="1" t="s">
        <v>108</v>
      </c>
      <c r="L68" s="82">
        <v>0</v>
      </c>
      <c r="M68" s="82">
        <v>0</v>
      </c>
      <c r="N68" s="82">
        <v>0</v>
      </c>
      <c r="O68" s="82">
        <v>0</v>
      </c>
      <c r="P68" s="82">
        <v>0</v>
      </c>
      <c r="Q68" s="82">
        <v>0</v>
      </c>
      <c r="R68" s="83">
        <v>0</v>
      </c>
      <c r="S68" s="84">
        <f>SUM(L68:R68)</f>
        <v>0</v>
      </c>
      <c r="T68" s="84">
        <f ca="1">F68-S68</f>
        <v>71</v>
      </c>
    </row>
    <row r="69" spans="1:20" x14ac:dyDescent="0.2">
      <c r="A69" s="123" t="s">
        <v>109</v>
      </c>
      <c r="B69" s="124"/>
      <c r="C69" s="124"/>
      <c r="D69" s="124"/>
      <c r="E69" s="124"/>
      <c r="F69" s="125"/>
    </row>
    <row r="70" spans="1:20" ht="24" x14ac:dyDescent="0.2">
      <c r="A70" s="58" t="s">
        <v>110</v>
      </c>
      <c r="B70" s="59" t="s">
        <v>111</v>
      </c>
      <c r="C70" s="59" t="s">
        <v>112</v>
      </c>
      <c r="D70" s="60">
        <v>50</v>
      </c>
      <c r="E70" s="61">
        <v>4</v>
      </c>
      <c r="F70" s="45">
        <f>D70*E70</f>
        <v>200</v>
      </c>
    </row>
    <row r="71" spans="1:20" x14ac:dyDescent="0.2">
      <c r="A71" s="58"/>
      <c r="B71" s="59"/>
      <c r="C71" s="59"/>
      <c r="D71" s="60"/>
      <c r="E71" s="61"/>
      <c r="F71" s="45">
        <f>D71*E71</f>
        <v>0</v>
      </c>
    </row>
    <row r="72" spans="1:20" x14ac:dyDescent="0.2">
      <c r="A72" s="58"/>
      <c r="B72" s="59"/>
      <c r="C72" s="59"/>
      <c r="D72" s="60"/>
      <c r="E72" s="61"/>
      <c r="F72" s="45">
        <f>D72*E72</f>
        <v>0</v>
      </c>
    </row>
    <row r="73" spans="1:20" x14ac:dyDescent="0.2">
      <c r="A73" s="58"/>
      <c r="B73" s="59"/>
      <c r="C73" s="59"/>
      <c r="D73" s="60"/>
      <c r="E73" s="61"/>
      <c r="F73" s="45">
        <f>D73*E73</f>
        <v>0</v>
      </c>
    </row>
    <row r="74" spans="1:20" ht="13.5" thickBot="1" x14ac:dyDescent="0.25">
      <c r="A74" s="182" t="s">
        <v>113</v>
      </c>
      <c r="B74" s="183"/>
      <c r="C74" s="183"/>
      <c r="D74" s="183"/>
      <c r="E74" s="184"/>
      <c r="F74" s="101">
        <f ca="1">ROUND(SUM(F69:NextUp),0)</f>
        <v>200</v>
      </c>
      <c r="G74" s="115"/>
      <c r="K74" s="1" t="s">
        <v>114</v>
      </c>
      <c r="L74" s="82">
        <v>0</v>
      </c>
      <c r="M74" s="82">
        <v>0</v>
      </c>
      <c r="N74" s="82">
        <v>0</v>
      </c>
      <c r="O74" s="82">
        <v>0</v>
      </c>
      <c r="P74" s="82">
        <v>0</v>
      </c>
      <c r="Q74" s="82">
        <v>0</v>
      </c>
      <c r="R74" s="83">
        <v>0</v>
      </c>
      <c r="S74" s="84">
        <f>SUM(L74:R74)</f>
        <v>0</v>
      </c>
      <c r="T74" s="84">
        <f ca="1">F74-S74</f>
        <v>200</v>
      </c>
    </row>
    <row r="75" spans="1:20" x14ac:dyDescent="0.2">
      <c r="A75" s="19" t="s">
        <v>115</v>
      </c>
      <c r="B75" s="18"/>
      <c r="C75" s="8" t="s">
        <v>34</v>
      </c>
      <c r="D75" s="9" t="s">
        <v>6</v>
      </c>
      <c r="E75" s="10" t="s">
        <v>7</v>
      </c>
      <c r="F75" s="7" t="s">
        <v>8</v>
      </c>
    </row>
    <row r="76" spans="1:20" s="6" customFormat="1" x14ac:dyDescent="0.2">
      <c r="A76" s="20" t="s">
        <v>116</v>
      </c>
      <c r="B76" s="12"/>
      <c r="C76" s="12"/>
      <c r="D76" s="12"/>
      <c r="E76" s="12"/>
      <c r="F76" s="15"/>
      <c r="G76" s="113"/>
    </row>
    <row r="77" spans="1:20" x14ac:dyDescent="0.2">
      <c r="A77" s="58" t="s">
        <v>117</v>
      </c>
      <c r="B77" s="59" t="s">
        <v>118</v>
      </c>
      <c r="C77" s="59" t="s">
        <v>48</v>
      </c>
      <c r="D77" s="60">
        <v>1</v>
      </c>
      <c r="E77" s="106">
        <v>500</v>
      </c>
      <c r="F77" s="45">
        <f>D77*E77</f>
        <v>500</v>
      </c>
    </row>
    <row r="78" spans="1:20" x14ac:dyDescent="0.2">
      <c r="A78" s="58" t="s">
        <v>119</v>
      </c>
      <c r="B78" s="59" t="s">
        <v>120</v>
      </c>
      <c r="C78" s="59" t="s">
        <v>43</v>
      </c>
      <c r="D78" s="60">
        <v>1</v>
      </c>
      <c r="E78" s="63">
        <v>150</v>
      </c>
      <c r="F78" s="45">
        <f t="shared" ref="F78:F80" si="1">D78*E78</f>
        <v>150</v>
      </c>
    </row>
    <row r="79" spans="1:20" x14ac:dyDescent="0.2">
      <c r="A79" s="58" t="s">
        <v>121</v>
      </c>
      <c r="B79" s="59" t="s">
        <v>122</v>
      </c>
      <c r="C79" s="59" t="s">
        <v>43</v>
      </c>
      <c r="D79" s="60">
        <v>1</v>
      </c>
      <c r="E79" s="63">
        <v>200</v>
      </c>
      <c r="F79" s="45">
        <f t="shared" si="1"/>
        <v>200</v>
      </c>
    </row>
    <row r="80" spans="1:20" x14ac:dyDescent="0.2">
      <c r="A80" s="58" t="s">
        <v>123</v>
      </c>
      <c r="B80" s="59" t="s">
        <v>124</v>
      </c>
      <c r="C80" s="59" t="s">
        <v>43</v>
      </c>
      <c r="D80" s="60">
        <v>1</v>
      </c>
      <c r="E80" s="63">
        <v>300</v>
      </c>
      <c r="F80" s="45">
        <f t="shared" si="1"/>
        <v>300</v>
      </c>
    </row>
    <row r="81" spans="1:20" x14ac:dyDescent="0.2">
      <c r="A81" s="58" t="s">
        <v>125</v>
      </c>
      <c r="B81" s="107" t="s">
        <v>126</v>
      </c>
      <c r="C81" s="107" t="s">
        <v>14</v>
      </c>
      <c r="D81" s="108">
        <v>20</v>
      </c>
      <c r="E81" s="110">
        <v>50</v>
      </c>
      <c r="F81" s="44">
        <f>D81*E81</f>
        <v>1000</v>
      </c>
    </row>
    <row r="82" spans="1:20" x14ac:dyDescent="0.2">
      <c r="A82" s="58" t="s">
        <v>127</v>
      </c>
      <c r="B82" s="107" t="s">
        <v>128</v>
      </c>
      <c r="C82" s="107" t="s">
        <v>14</v>
      </c>
      <c r="D82" s="108">
        <v>5</v>
      </c>
      <c r="E82" s="66">
        <v>50</v>
      </c>
      <c r="F82" s="44">
        <f>D82*E82</f>
        <v>250</v>
      </c>
    </row>
    <row r="83" spans="1:20" ht="13.5" thickBot="1" x14ac:dyDescent="0.25">
      <c r="A83" s="134" t="s">
        <v>129</v>
      </c>
      <c r="B83" s="135"/>
      <c r="C83" s="135"/>
      <c r="D83" s="135"/>
      <c r="E83" s="136"/>
      <c r="F83" s="46">
        <f ca="1">ROUND(SUM(F75:NextUp),0)</f>
        <v>2400</v>
      </c>
      <c r="K83" s="1" t="s">
        <v>130</v>
      </c>
      <c r="L83" s="82">
        <v>0</v>
      </c>
      <c r="M83" s="82">
        <v>0</v>
      </c>
      <c r="N83" s="82">
        <v>0</v>
      </c>
      <c r="O83" s="82">
        <v>0</v>
      </c>
      <c r="P83" s="82">
        <v>0</v>
      </c>
      <c r="Q83" s="82">
        <v>0</v>
      </c>
      <c r="R83" s="83">
        <v>0</v>
      </c>
      <c r="S83" s="84">
        <f>SUM(L83:R83)</f>
        <v>0</v>
      </c>
      <c r="T83" s="84">
        <f ca="1">F83-S83</f>
        <v>2400</v>
      </c>
    </row>
    <row r="84" spans="1:20" s="6" customFormat="1" x14ac:dyDescent="0.2">
      <c r="A84" s="43" t="s">
        <v>131</v>
      </c>
      <c r="B84" s="12"/>
      <c r="C84" s="16"/>
      <c r="D84" s="16"/>
      <c r="E84" s="17"/>
      <c r="F84" s="15"/>
      <c r="G84" s="113"/>
    </row>
    <row r="85" spans="1:20" x14ac:dyDescent="0.2">
      <c r="A85" s="58"/>
      <c r="B85" s="59"/>
      <c r="C85" s="59"/>
      <c r="D85" s="60"/>
      <c r="E85" s="63"/>
      <c r="F85" s="45">
        <f>D85*E85</f>
        <v>0</v>
      </c>
    </row>
    <row r="86" spans="1:20" x14ac:dyDescent="0.2">
      <c r="A86" s="58"/>
      <c r="B86" s="59"/>
      <c r="C86" s="59"/>
      <c r="D86" s="60"/>
      <c r="E86" s="63"/>
      <c r="F86" s="45">
        <f>D86*E86</f>
        <v>0</v>
      </c>
    </row>
    <row r="87" spans="1:20" x14ac:dyDescent="0.2">
      <c r="A87" s="58"/>
      <c r="B87" s="59"/>
      <c r="C87" s="59"/>
      <c r="D87" s="60"/>
      <c r="E87" s="63"/>
      <c r="F87" s="45">
        <f>D87*E87</f>
        <v>0</v>
      </c>
    </row>
    <row r="88" spans="1:20" x14ac:dyDescent="0.2">
      <c r="A88" s="58"/>
      <c r="B88" s="59"/>
      <c r="C88" s="59"/>
      <c r="D88" s="60"/>
      <c r="E88" s="63"/>
      <c r="F88" s="45">
        <f>D88*E88</f>
        <v>0</v>
      </c>
    </row>
    <row r="89" spans="1:20" ht="13.5" thickBot="1" x14ac:dyDescent="0.25">
      <c r="A89" s="134" t="s">
        <v>132</v>
      </c>
      <c r="B89" s="135"/>
      <c r="C89" s="135"/>
      <c r="D89" s="135"/>
      <c r="E89" s="136"/>
      <c r="F89" s="46">
        <f ca="1">ROUND(SUM(F84:NextUp),0)</f>
        <v>0</v>
      </c>
      <c r="K89" s="1" t="s">
        <v>133</v>
      </c>
      <c r="L89" s="82">
        <v>0</v>
      </c>
      <c r="M89" s="82">
        <v>0</v>
      </c>
      <c r="N89" s="82">
        <v>0</v>
      </c>
      <c r="O89" s="82">
        <v>0</v>
      </c>
      <c r="P89" s="82">
        <v>0</v>
      </c>
      <c r="Q89" s="82">
        <v>0</v>
      </c>
      <c r="R89" s="83">
        <v>0</v>
      </c>
      <c r="S89" s="84">
        <f>SUM(L89:R89)</f>
        <v>0</v>
      </c>
      <c r="T89" s="84">
        <f ca="1">F89-S89</f>
        <v>0</v>
      </c>
    </row>
    <row r="90" spans="1:20" ht="12.75" x14ac:dyDescent="0.2">
      <c r="A90" s="123" t="s">
        <v>134</v>
      </c>
      <c r="B90" s="124"/>
      <c r="C90" s="124"/>
      <c r="D90" s="124"/>
      <c r="E90" s="124"/>
      <c r="F90" s="132"/>
    </row>
    <row r="91" spans="1:20" ht="24" x14ac:dyDescent="0.2">
      <c r="A91" s="58" t="s">
        <v>135</v>
      </c>
      <c r="B91" s="59" t="s">
        <v>136</v>
      </c>
      <c r="C91" s="59" t="s">
        <v>137</v>
      </c>
      <c r="D91" s="60">
        <v>10</v>
      </c>
      <c r="E91" s="63">
        <v>75</v>
      </c>
      <c r="F91" s="45">
        <f t="shared" ref="F91:F93" si="2">D91*E91</f>
        <v>750</v>
      </c>
    </row>
    <row r="92" spans="1:20" x14ac:dyDescent="0.2">
      <c r="A92" s="58"/>
      <c r="B92" s="59"/>
      <c r="C92" s="59"/>
      <c r="D92" s="60"/>
      <c r="E92" s="63"/>
      <c r="F92" s="45">
        <f t="shared" si="2"/>
        <v>0</v>
      </c>
    </row>
    <row r="93" spans="1:20" x14ac:dyDescent="0.2">
      <c r="A93" s="58"/>
      <c r="B93" s="59"/>
      <c r="C93" s="59"/>
      <c r="D93" s="60"/>
      <c r="E93" s="63"/>
      <c r="F93" s="45">
        <f t="shared" si="2"/>
        <v>0</v>
      </c>
    </row>
    <row r="94" spans="1:20" x14ac:dyDescent="0.2">
      <c r="A94" s="58"/>
      <c r="B94" s="59"/>
      <c r="C94" s="59"/>
      <c r="D94" s="60"/>
      <c r="E94" s="63"/>
      <c r="F94" s="45">
        <f>D94*E94</f>
        <v>0</v>
      </c>
    </row>
    <row r="95" spans="1:20" ht="13.5" thickBot="1" x14ac:dyDescent="0.25">
      <c r="A95" s="134" t="s">
        <v>138</v>
      </c>
      <c r="B95" s="135"/>
      <c r="C95" s="135"/>
      <c r="D95" s="135"/>
      <c r="E95" s="136"/>
      <c r="F95" s="46">
        <f ca="1">ROUND(SUM(F90:NextUp),0)</f>
        <v>750</v>
      </c>
      <c r="K95" s="1" t="s">
        <v>139</v>
      </c>
      <c r="L95" s="82">
        <v>0</v>
      </c>
      <c r="M95" s="82">
        <v>0</v>
      </c>
      <c r="N95" s="82">
        <v>0</v>
      </c>
      <c r="O95" s="82">
        <v>0</v>
      </c>
      <c r="P95" s="82">
        <v>0</v>
      </c>
      <c r="Q95" s="82">
        <v>0</v>
      </c>
      <c r="R95" s="83">
        <v>0</v>
      </c>
      <c r="S95" s="84">
        <f>SUM(L95:R95)</f>
        <v>0</v>
      </c>
      <c r="T95" s="84">
        <f ca="1">F95-S95</f>
        <v>750</v>
      </c>
    </row>
    <row r="96" spans="1:20" ht="12.75" x14ac:dyDescent="0.2">
      <c r="A96" s="123" t="s">
        <v>140</v>
      </c>
      <c r="B96" s="124"/>
      <c r="C96" s="124"/>
      <c r="D96" s="124"/>
      <c r="E96" s="124"/>
      <c r="F96" s="128"/>
    </row>
    <row r="97" spans="1:20" x14ac:dyDescent="0.2">
      <c r="A97" s="58"/>
      <c r="B97" s="59"/>
      <c r="C97" s="59"/>
      <c r="D97" s="60"/>
      <c r="E97" s="63"/>
      <c r="F97" s="45">
        <f>D97*E97</f>
        <v>0</v>
      </c>
    </row>
    <row r="98" spans="1:20" x14ac:dyDescent="0.2">
      <c r="A98" s="58"/>
      <c r="B98" s="59"/>
      <c r="C98" s="59"/>
      <c r="D98" s="60"/>
      <c r="E98" s="63"/>
      <c r="F98" s="45">
        <f t="shared" ref="F98:F100" si="3">D98*E98</f>
        <v>0</v>
      </c>
    </row>
    <row r="99" spans="1:20" x14ac:dyDescent="0.2">
      <c r="A99" s="58"/>
      <c r="B99" s="59"/>
      <c r="C99" s="59"/>
      <c r="D99" s="60"/>
      <c r="E99" s="63"/>
      <c r="F99" s="45">
        <f t="shared" si="3"/>
        <v>0</v>
      </c>
    </row>
    <row r="100" spans="1:20" x14ac:dyDescent="0.2">
      <c r="A100" s="58"/>
      <c r="B100" s="59"/>
      <c r="C100" s="59"/>
      <c r="D100" s="60"/>
      <c r="E100" s="63"/>
      <c r="F100" s="45">
        <f t="shared" si="3"/>
        <v>0</v>
      </c>
    </row>
    <row r="101" spans="1:20" ht="13.5" thickBot="1" x14ac:dyDescent="0.25">
      <c r="A101" s="134" t="s">
        <v>141</v>
      </c>
      <c r="B101" s="135"/>
      <c r="C101" s="135"/>
      <c r="D101" s="135"/>
      <c r="E101" s="136"/>
      <c r="F101" s="46">
        <f ca="1">ROUND(SUM(F96:NextUp),0)</f>
        <v>0</v>
      </c>
      <c r="K101" s="1" t="s">
        <v>142</v>
      </c>
      <c r="L101" s="82">
        <v>0</v>
      </c>
      <c r="M101" s="82">
        <v>0</v>
      </c>
      <c r="N101" s="82">
        <v>0</v>
      </c>
      <c r="O101" s="82">
        <v>0</v>
      </c>
      <c r="P101" s="82">
        <v>0</v>
      </c>
      <c r="Q101" s="82">
        <v>0</v>
      </c>
      <c r="R101" s="83">
        <v>0</v>
      </c>
      <c r="S101" s="84">
        <f>SUM(L101:R101)</f>
        <v>0</v>
      </c>
      <c r="T101" s="84">
        <f ca="1">F101-S101</f>
        <v>0</v>
      </c>
    </row>
    <row r="102" spans="1:20" s="6" customFormat="1" ht="12.75" x14ac:dyDescent="0.2">
      <c r="A102" s="123" t="s">
        <v>143</v>
      </c>
      <c r="B102" s="124"/>
      <c r="C102" s="124"/>
      <c r="D102" s="124"/>
      <c r="E102" s="124"/>
      <c r="F102" s="133"/>
      <c r="G102" s="113"/>
    </row>
    <row r="103" spans="1:20" x14ac:dyDescent="0.2">
      <c r="A103" s="58"/>
      <c r="B103" s="59"/>
      <c r="C103" s="59"/>
      <c r="D103" s="60"/>
      <c r="E103" s="63"/>
      <c r="F103" s="45">
        <f>D103*E103</f>
        <v>0</v>
      </c>
    </row>
    <row r="104" spans="1:20" x14ac:dyDescent="0.2">
      <c r="A104" s="58"/>
      <c r="B104" s="59"/>
      <c r="C104" s="59"/>
      <c r="D104" s="60"/>
      <c r="E104" s="63"/>
      <c r="F104" s="45">
        <f t="shared" ref="F104:F106" si="4">D104*E104</f>
        <v>0</v>
      </c>
    </row>
    <row r="105" spans="1:20" x14ac:dyDescent="0.2">
      <c r="A105" s="58"/>
      <c r="B105" s="59"/>
      <c r="C105" s="59"/>
      <c r="D105" s="60"/>
      <c r="E105" s="63"/>
      <c r="F105" s="45">
        <f t="shared" si="4"/>
        <v>0</v>
      </c>
    </row>
    <row r="106" spans="1:20" x14ac:dyDescent="0.2">
      <c r="A106" s="58"/>
      <c r="B106" s="59"/>
      <c r="C106" s="59"/>
      <c r="D106" s="60"/>
      <c r="E106" s="63"/>
      <c r="F106" s="45">
        <f t="shared" si="4"/>
        <v>0</v>
      </c>
    </row>
    <row r="107" spans="1:20" ht="13.5" thickBot="1" x14ac:dyDescent="0.25">
      <c r="A107" s="134" t="s">
        <v>144</v>
      </c>
      <c r="B107" s="135"/>
      <c r="C107" s="135"/>
      <c r="D107" s="135"/>
      <c r="E107" s="136"/>
      <c r="F107" s="46">
        <f ca="1">ROUND(SUM(F102:NextUp),0)</f>
        <v>0</v>
      </c>
      <c r="K107" s="1" t="s">
        <v>145</v>
      </c>
      <c r="L107" s="82">
        <v>0</v>
      </c>
      <c r="M107" s="82">
        <v>0</v>
      </c>
      <c r="N107" s="82">
        <v>0</v>
      </c>
      <c r="O107" s="82">
        <v>0</v>
      </c>
      <c r="P107" s="82">
        <v>0</v>
      </c>
      <c r="Q107" s="82">
        <v>0</v>
      </c>
      <c r="R107" s="83">
        <v>0</v>
      </c>
      <c r="S107" s="84">
        <f>SUM(L107:R107)</f>
        <v>0</v>
      </c>
      <c r="T107" s="84">
        <f ca="1">F107-S107</f>
        <v>0</v>
      </c>
    </row>
    <row r="108" spans="1:20" s="6" customFormat="1" ht="12.75" x14ac:dyDescent="0.2">
      <c r="A108" s="123" t="s">
        <v>146</v>
      </c>
      <c r="B108" s="124"/>
      <c r="C108" s="124"/>
      <c r="D108" s="124"/>
      <c r="E108" s="124"/>
      <c r="F108" s="132"/>
      <c r="G108" s="113"/>
    </row>
    <row r="109" spans="1:20" s="6" customFormat="1" x14ac:dyDescent="0.2">
      <c r="A109" s="58"/>
      <c r="B109" s="59"/>
      <c r="C109" s="59"/>
      <c r="D109" s="60"/>
      <c r="E109" s="64"/>
      <c r="F109" s="45">
        <f>D109*E109</f>
        <v>0</v>
      </c>
      <c r="G109" s="113"/>
    </row>
    <row r="110" spans="1:20" x14ac:dyDescent="0.2">
      <c r="A110" s="58"/>
      <c r="B110" s="59"/>
      <c r="C110" s="59"/>
      <c r="D110" s="60"/>
      <c r="E110" s="64"/>
      <c r="F110" s="45">
        <f t="shared" ref="F110:F112" si="5">D110*E110</f>
        <v>0</v>
      </c>
    </row>
    <row r="111" spans="1:20" s="6" customFormat="1" x14ac:dyDescent="0.2">
      <c r="A111" s="58"/>
      <c r="B111" s="59"/>
      <c r="C111" s="59"/>
      <c r="D111" s="60"/>
      <c r="E111" s="64"/>
      <c r="F111" s="45">
        <f t="shared" si="5"/>
        <v>0</v>
      </c>
      <c r="G111" s="113"/>
    </row>
    <row r="112" spans="1:20" x14ac:dyDescent="0.2">
      <c r="A112" s="58"/>
      <c r="B112" s="59"/>
      <c r="C112" s="59"/>
      <c r="D112" s="60"/>
      <c r="E112" s="64"/>
      <c r="F112" s="45">
        <f t="shared" si="5"/>
        <v>0</v>
      </c>
    </row>
    <row r="113" spans="1:20" ht="13.5" thickBot="1" x14ac:dyDescent="0.25">
      <c r="A113" s="134" t="s">
        <v>147</v>
      </c>
      <c r="B113" s="135"/>
      <c r="C113" s="135"/>
      <c r="D113" s="135"/>
      <c r="E113" s="136"/>
      <c r="F113" s="46">
        <f ca="1">ROUND(SUM(F108:NextUp),0)</f>
        <v>0</v>
      </c>
      <c r="K113" s="1" t="s">
        <v>148</v>
      </c>
      <c r="L113" s="82">
        <v>0</v>
      </c>
      <c r="M113" s="82">
        <v>0</v>
      </c>
      <c r="N113" s="82">
        <v>0</v>
      </c>
      <c r="O113" s="82">
        <v>0</v>
      </c>
      <c r="P113" s="82">
        <v>0</v>
      </c>
      <c r="Q113" s="82">
        <v>0</v>
      </c>
      <c r="R113" s="83">
        <v>0</v>
      </c>
      <c r="S113" s="84">
        <f>SUM(L113:R113)</f>
        <v>0</v>
      </c>
      <c r="T113" s="84">
        <f ca="1">F113-S113</f>
        <v>0</v>
      </c>
    </row>
    <row r="114" spans="1:20" ht="12.75" x14ac:dyDescent="0.2">
      <c r="A114" s="123" t="s">
        <v>149</v>
      </c>
      <c r="B114" s="124"/>
      <c r="C114" s="124"/>
      <c r="D114" s="124"/>
      <c r="E114" s="124"/>
      <c r="F114" s="132"/>
    </row>
    <row r="115" spans="1:20" x14ac:dyDescent="0.2">
      <c r="A115" s="58"/>
      <c r="B115" s="59"/>
      <c r="C115" s="59"/>
      <c r="D115" s="60"/>
      <c r="E115" s="63"/>
      <c r="F115" s="45">
        <f>D115*E115</f>
        <v>0</v>
      </c>
    </row>
    <row r="116" spans="1:20" x14ac:dyDescent="0.2">
      <c r="A116" s="58"/>
      <c r="B116" s="59"/>
      <c r="C116" s="59"/>
      <c r="D116" s="60"/>
      <c r="E116" s="63"/>
      <c r="F116" s="45">
        <f t="shared" ref="F116:F118" si="6">D116*E116</f>
        <v>0</v>
      </c>
    </row>
    <row r="117" spans="1:20" x14ac:dyDescent="0.2">
      <c r="A117" s="58"/>
      <c r="B117" s="59"/>
      <c r="C117" s="59"/>
      <c r="D117" s="60"/>
      <c r="E117" s="63"/>
      <c r="F117" s="45">
        <f t="shared" si="6"/>
        <v>0</v>
      </c>
    </row>
    <row r="118" spans="1:20" x14ac:dyDescent="0.2">
      <c r="A118" s="58"/>
      <c r="B118" s="59"/>
      <c r="C118" s="59"/>
      <c r="D118" s="60"/>
      <c r="E118" s="63"/>
      <c r="F118" s="45">
        <f t="shared" si="6"/>
        <v>0</v>
      </c>
    </row>
    <row r="119" spans="1:20" ht="13.5" thickBot="1" x14ac:dyDescent="0.25">
      <c r="A119" s="134" t="s">
        <v>150</v>
      </c>
      <c r="B119" s="135"/>
      <c r="C119" s="135"/>
      <c r="D119" s="135"/>
      <c r="E119" s="136"/>
      <c r="F119" s="46">
        <f ca="1">ROUND(SUM(F114:NextUp),0)</f>
        <v>0</v>
      </c>
      <c r="K119" s="1" t="s">
        <v>151</v>
      </c>
      <c r="L119" s="82">
        <v>0</v>
      </c>
      <c r="M119" s="82">
        <v>0</v>
      </c>
      <c r="N119" s="82">
        <v>0</v>
      </c>
      <c r="O119" s="82">
        <v>0</v>
      </c>
      <c r="P119" s="82">
        <v>0</v>
      </c>
      <c r="Q119" s="82">
        <v>0</v>
      </c>
      <c r="R119" s="83">
        <v>0</v>
      </c>
      <c r="S119" s="84">
        <f>SUM(L119:R119)</f>
        <v>0</v>
      </c>
      <c r="T119" s="84">
        <f ca="1">F119-S119</f>
        <v>0</v>
      </c>
    </row>
    <row r="120" spans="1:20" ht="13.5" thickBot="1" x14ac:dyDescent="0.25">
      <c r="A120" s="123" t="s">
        <v>152</v>
      </c>
      <c r="B120" s="127"/>
      <c r="C120" s="126"/>
      <c r="D120" s="126"/>
      <c r="E120" s="126"/>
      <c r="F120" s="126"/>
      <c r="G120" s="173" t="s">
        <v>153</v>
      </c>
      <c r="H120" s="174"/>
      <c r="I120" s="175"/>
      <c r="J120" s="75"/>
      <c r="K120" s="75"/>
    </row>
    <row r="121" spans="1:20" ht="12.75" x14ac:dyDescent="0.2">
      <c r="A121" s="58"/>
      <c r="B121" s="59"/>
      <c r="C121" s="59"/>
      <c r="D121" s="65"/>
      <c r="E121" s="61"/>
      <c r="F121" s="29">
        <f>D121*E121</f>
        <v>0</v>
      </c>
      <c r="G121" s="116"/>
      <c r="H121" s="75"/>
      <c r="I121" s="75"/>
      <c r="J121" s="75"/>
      <c r="K121" s="75"/>
    </row>
    <row r="122" spans="1:20" ht="12.75" x14ac:dyDescent="0.2">
      <c r="A122" s="58"/>
      <c r="B122" s="59"/>
      <c r="C122" s="59"/>
      <c r="D122" s="65"/>
      <c r="E122" s="61"/>
      <c r="F122" s="29">
        <f t="shared" ref="F122:F124" si="7">D122*E122</f>
        <v>0</v>
      </c>
      <c r="H122" s="74"/>
      <c r="I122" s="74"/>
      <c r="J122" s="75"/>
      <c r="K122" s="75"/>
    </row>
    <row r="123" spans="1:20" ht="12.75" x14ac:dyDescent="0.2">
      <c r="A123" s="58"/>
      <c r="B123" s="59"/>
      <c r="C123" s="59"/>
      <c r="D123" s="65"/>
      <c r="E123" s="61"/>
      <c r="F123" s="29">
        <f t="shared" si="7"/>
        <v>0</v>
      </c>
      <c r="G123" s="116"/>
      <c r="H123" s="75"/>
      <c r="I123" s="75"/>
      <c r="J123" s="75"/>
      <c r="K123" s="75"/>
    </row>
    <row r="124" spans="1:20" x14ac:dyDescent="0.2">
      <c r="A124" s="58"/>
      <c r="B124" s="59"/>
      <c r="C124" s="59"/>
      <c r="D124" s="65"/>
      <c r="E124" s="61"/>
      <c r="F124" s="29">
        <f t="shared" si="7"/>
        <v>0</v>
      </c>
    </row>
    <row r="125" spans="1:20" ht="13.5" thickBot="1" x14ac:dyDescent="0.25">
      <c r="A125" s="134" t="s">
        <v>154</v>
      </c>
      <c r="B125" s="135"/>
      <c r="C125" s="135"/>
      <c r="D125" s="135"/>
      <c r="E125" s="136"/>
      <c r="F125" s="46">
        <f ca="1">ROUND(SUM(F120:NextUp),0)</f>
        <v>0</v>
      </c>
      <c r="K125" s="1" t="s">
        <v>155</v>
      </c>
      <c r="L125" s="82">
        <v>0</v>
      </c>
      <c r="M125" s="82">
        <v>0</v>
      </c>
      <c r="N125" s="82">
        <v>0</v>
      </c>
      <c r="O125" s="82">
        <v>0</v>
      </c>
      <c r="P125" s="82">
        <v>0</v>
      </c>
      <c r="Q125" s="82">
        <v>0</v>
      </c>
      <c r="R125" s="83">
        <v>0</v>
      </c>
      <c r="S125" s="84">
        <f>SUM(L125:R125)</f>
        <v>0</v>
      </c>
      <c r="T125" s="84">
        <f ca="1">F125-S125</f>
        <v>0</v>
      </c>
    </row>
    <row r="126" spans="1:20" s="6" customFormat="1" ht="12.75" x14ac:dyDescent="0.2">
      <c r="A126" s="123" t="s">
        <v>156</v>
      </c>
      <c r="B126" s="126"/>
      <c r="C126" s="126"/>
      <c r="D126" s="126"/>
      <c r="E126" s="126"/>
      <c r="F126" s="126"/>
      <c r="G126" s="113"/>
    </row>
    <row r="127" spans="1:20" x14ac:dyDescent="0.2">
      <c r="A127" s="58" t="s">
        <v>157</v>
      </c>
      <c r="B127" s="59" t="s">
        <v>158</v>
      </c>
      <c r="C127" s="59" t="s">
        <v>159</v>
      </c>
      <c r="D127" s="60">
        <v>1</v>
      </c>
      <c r="E127" s="63">
        <v>500</v>
      </c>
      <c r="F127" s="29">
        <f>D127*E127</f>
        <v>500</v>
      </c>
    </row>
    <row r="128" spans="1:20" x14ac:dyDescent="0.2">
      <c r="A128" s="58" t="s">
        <v>160</v>
      </c>
      <c r="B128" s="59" t="s">
        <v>158</v>
      </c>
      <c r="C128" s="59" t="s">
        <v>159</v>
      </c>
      <c r="D128" s="60">
        <v>1</v>
      </c>
      <c r="E128" s="66">
        <v>500</v>
      </c>
      <c r="F128" s="29">
        <f>D128*E128</f>
        <v>500</v>
      </c>
    </row>
    <row r="129" spans="1:21" x14ac:dyDescent="0.2">
      <c r="A129" s="58" t="s">
        <v>161</v>
      </c>
      <c r="B129" s="59" t="s">
        <v>158</v>
      </c>
      <c r="C129" s="59" t="s">
        <v>159</v>
      </c>
      <c r="D129" s="60">
        <v>1</v>
      </c>
      <c r="E129" s="63">
        <v>500</v>
      </c>
      <c r="F129" s="29">
        <f>D129*E129</f>
        <v>500</v>
      </c>
    </row>
    <row r="130" spans="1:21" x14ac:dyDescent="0.2">
      <c r="A130" s="58"/>
      <c r="B130" s="59"/>
      <c r="C130" s="59"/>
      <c r="D130" s="60"/>
      <c r="E130" s="66"/>
      <c r="F130" s="45">
        <v>0</v>
      </c>
    </row>
    <row r="131" spans="1:21" ht="13.5" thickBot="1" x14ac:dyDescent="0.25">
      <c r="A131" s="134" t="s">
        <v>162</v>
      </c>
      <c r="B131" s="135"/>
      <c r="C131" s="135"/>
      <c r="D131" s="135"/>
      <c r="E131" s="136"/>
      <c r="F131" s="46">
        <f ca="1">ROUND(SUM(F126:NextUp),0)</f>
        <v>1500</v>
      </c>
      <c r="K131" s="1" t="s">
        <v>163</v>
      </c>
      <c r="L131" s="82">
        <v>0</v>
      </c>
      <c r="M131" s="82">
        <v>0</v>
      </c>
      <c r="N131" s="82">
        <v>0</v>
      </c>
      <c r="O131" s="82">
        <v>0</v>
      </c>
      <c r="P131" s="82">
        <v>0</v>
      </c>
      <c r="Q131" s="82">
        <v>0</v>
      </c>
      <c r="R131" s="83">
        <v>0</v>
      </c>
      <c r="S131" s="84">
        <f>SUM(L131:R131)</f>
        <v>0</v>
      </c>
      <c r="T131" s="84">
        <f ca="1">F131-S131</f>
        <v>1500</v>
      </c>
    </row>
    <row r="132" spans="1:21" s="6" customFormat="1" ht="12.75" x14ac:dyDescent="0.2">
      <c r="A132" s="123" t="s">
        <v>164</v>
      </c>
      <c r="B132" s="127"/>
      <c r="C132" s="127"/>
      <c r="D132" s="127"/>
      <c r="E132" s="127"/>
      <c r="F132" s="128"/>
      <c r="G132" s="113"/>
    </row>
    <row r="133" spans="1:21" x14ac:dyDescent="0.2">
      <c r="A133" s="58"/>
      <c r="B133" s="59"/>
      <c r="C133" s="59"/>
      <c r="D133" s="60"/>
      <c r="E133" s="63"/>
      <c r="F133" s="45">
        <f>D133*E133</f>
        <v>0</v>
      </c>
    </row>
    <row r="134" spans="1:21" x14ac:dyDescent="0.2">
      <c r="A134" s="58"/>
      <c r="B134" s="59"/>
      <c r="C134" s="59"/>
      <c r="D134" s="60"/>
      <c r="E134" s="63"/>
      <c r="F134" s="45">
        <f>D134*E134</f>
        <v>0</v>
      </c>
    </row>
    <row r="135" spans="1:21" x14ac:dyDescent="0.2">
      <c r="A135" s="58"/>
      <c r="B135" s="59"/>
      <c r="C135" s="59"/>
      <c r="D135" s="60"/>
      <c r="E135" s="63"/>
      <c r="F135" s="45">
        <f>D135*E135</f>
        <v>0</v>
      </c>
    </row>
    <row r="136" spans="1:21" x14ac:dyDescent="0.2">
      <c r="A136" s="58"/>
      <c r="B136" s="59"/>
      <c r="C136" s="59"/>
      <c r="D136" s="60"/>
      <c r="E136" s="63"/>
      <c r="F136" s="45">
        <f>D136*E136</f>
        <v>0</v>
      </c>
    </row>
    <row r="137" spans="1:21" ht="13.5" thickBot="1" x14ac:dyDescent="0.25">
      <c r="A137" s="134" t="s">
        <v>165</v>
      </c>
      <c r="B137" s="135"/>
      <c r="C137" s="135"/>
      <c r="D137" s="135"/>
      <c r="E137" s="136"/>
      <c r="F137" s="46">
        <f ca="1">ROUND(SUM(F132:NextUp),0)</f>
        <v>0</v>
      </c>
      <c r="K137" s="1" t="s">
        <v>166</v>
      </c>
      <c r="L137" s="82">
        <v>0</v>
      </c>
      <c r="M137" s="82">
        <v>0</v>
      </c>
      <c r="N137" s="82">
        <v>0</v>
      </c>
      <c r="O137" s="82">
        <v>0</v>
      </c>
      <c r="P137" s="82">
        <v>0</v>
      </c>
      <c r="Q137" s="82">
        <v>0</v>
      </c>
      <c r="R137" s="83">
        <v>0</v>
      </c>
      <c r="S137" s="84">
        <f>SUM(L137:R137)</f>
        <v>0</v>
      </c>
      <c r="T137" s="84">
        <f ca="1">F137-S137</f>
        <v>0</v>
      </c>
    </row>
    <row r="138" spans="1:21" ht="13.5" thickBot="1" x14ac:dyDescent="0.25">
      <c r="A138" s="121" t="s">
        <v>167</v>
      </c>
      <c r="B138" s="122"/>
      <c r="C138" s="122"/>
      <c r="D138" s="122"/>
      <c r="E138" s="122"/>
      <c r="F138" s="104">
        <f ca="1">ROUND(SUM(F137,F131,F125,F119,F113,F107,F101,F95,F89,F83),0)</f>
        <v>4650</v>
      </c>
      <c r="G138" s="115"/>
      <c r="K138" s="1" t="s">
        <v>168</v>
      </c>
      <c r="L138" s="82">
        <f>SUM(L137,L83,L89,L95,L101,L107,L113,L119,L125,L131)</f>
        <v>0</v>
      </c>
      <c r="M138" s="82">
        <f t="shared" ref="M138:R138" si="8">SUM(M137,M83,M89,M95,M101,M107,M113,M119,M125,M131)</f>
        <v>0</v>
      </c>
      <c r="N138" s="82">
        <f t="shared" si="8"/>
        <v>0</v>
      </c>
      <c r="O138" s="82">
        <f t="shared" si="8"/>
        <v>0</v>
      </c>
      <c r="P138" s="82">
        <f t="shared" si="8"/>
        <v>0</v>
      </c>
      <c r="Q138" s="82">
        <f t="shared" si="8"/>
        <v>0</v>
      </c>
      <c r="R138" s="82">
        <f t="shared" si="8"/>
        <v>0</v>
      </c>
      <c r="S138" s="84">
        <f>SUM(L138:R138)</f>
        <v>0</v>
      </c>
      <c r="T138" s="84">
        <f ca="1">F138-S138</f>
        <v>4650</v>
      </c>
    </row>
    <row r="139" spans="1:21" s="6" customFormat="1" ht="12.75" x14ac:dyDescent="0.2">
      <c r="A139" s="129" t="s">
        <v>169</v>
      </c>
      <c r="B139" s="130"/>
      <c r="C139" s="130"/>
      <c r="D139" s="130"/>
      <c r="E139" s="130"/>
      <c r="F139" s="131"/>
      <c r="G139" s="113"/>
    </row>
    <row r="140" spans="1:21" x14ac:dyDescent="0.2">
      <c r="A140" s="58"/>
      <c r="B140" s="59"/>
      <c r="C140" s="16"/>
      <c r="D140" s="16"/>
      <c r="E140" s="21" t="s">
        <v>170</v>
      </c>
      <c r="F140" s="67"/>
    </row>
    <row r="141" spans="1:21" x14ac:dyDescent="0.2">
      <c r="A141" s="58"/>
      <c r="B141" s="59"/>
      <c r="C141" s="16"/>
      <c r="D141" s="16"/>
      <c r="E141" s="21" t="s">
        <v>170</v>
      </c>
      <c r="F141" s="68"/>
    </row>
    <row r="142" spans="1:21" x14ac:dyDescent="0.2">
      <c r="A142" s="58"/>
      <c r="B142" s="59"/>
      <c r="C142" s="16"/>
      <c r="D142" s="16"/>
      <c r="E142" s="21" t="s">
        <v>170</v>
      </c>
      <c r="F142" s="67"/>
    </row>
    <row r="143" spans="1:21" x14ac:dyDescent="0.2">
      <c r="A143" s="58"/>
      <c r="B143" s="59"/>
      <c r="C143" s="16"/>
      <c r="D143" s="16"/>
      <c r="E143" s="21" t="s">
        <v>170</v>
      </c>
      <c r="F143" s="68"/>
    </row>
    <row r="144" spans="1:21" ht="12.75" x14ac:dyDescent="0.2">
      <c r="A144" s="50"/>
      <c r="B144" s="51"/>
      <c r="C144" s="52"/>
      <c r="D144" s="52"/>
      <c r="E144" s="23" t="s">
        <v>171</v>
      </c>
      <c r="F144" s="99">
        <f ca="1">ROUND(SUM(F139:NextUp),0)</f>
        <v>0</v>
      </c>
      <c r="G144" s="115"/>
      <c r="H144" s="97"/>
      <c r="K144" s="1" t="s">
        <v>172</v>
      </c>
      <c r="L144" s="87">
        <v>0</v>
      </c>
      <c r="M144" s="87">
        <v>0</v>
      </c>
      <c r="N144" s="87">
        <v>0</v>
      </c>
      <c r="O144" s="87">
        <v>0</v>
      </c>
      <c r="P144" s="87">
        <v>0</v>
      </c>
      <c r="Q144" s="87">
        <v>0</v>
      </c>
      <c r="R144" s="88">
        <v>0</v>
      </c>
      <c r="S144" s="89">
        <f>SUM(L144:R144)</f>
        <v>0</v>
      </c>
      <c r="T144" s="89">
        <f ca="1">F144-S144</f>
        <v>0</v>
      </c>
      <c r="U144" s="96" t="s">
        <v>173</v>
      </c>
    </row>
    <row r="145" spans="1:21" ht="12.75" x14ac:dyDescent="0.2">
      <c r="A145" s="48"/>
      <c r="B145" s="49"/>
      <c r="C145" s="49"/>
      <c r="D145" s="22"/>
      <c r="E145" s="23" t="s">
        <v>174</v>
      </c>
      <c r="F145" s="53">
        <f ca="1">F144+F138</f>
        <v>4650</v>
      </c>
      <c r="K145" s="90" t="s">
        <v>175</v>
      </c>
      <c r="L145" s="91">
        <f>SUM(L144,L138)</f>
        <v>0</v>
      </c>
      <c r="M145" s="91">
        <f t="shared" ref="M145:R145" si="9">SUM(M144,M138)</f>
        <v>0</v>
      </c>
      <c r="N145" s="91">
        <f t="shared" si="9"/>
        <v>0</v>
      </c>
      <c r="O145" s="91">
        <f t="shared" si="9"/>
        <v>0</v>
      </c>
      <c r="P145" s="91">
        <f t="shared" si="9"/>
        <v>0</v>
      </c>
      <c r="Q145" s="91">
        <f t="shared" si="9"/>
        <v>0</v>
      </c>
      <c r="R145" s="91">
        <f t="shared" si="9"/>
        <v>0</v>
      </c>
      <c r="S145" s="89">
        <f>SUM(L145:R145)</f>
        <v>0</v>
      </c>
      <c r="T145" s="89">
        <f ca="1">F145-S145</f>
        <v>4650</v>
      </c>
      <c r="U145" s="96" t="s">
        <v>176</v>
      </c>
    </row>
    <row r="146" spans="1:21" ht="12.75" x14ac:dyDescent="0.2">
      <c r="A146" s="157" t="s">
        <v>177</v>
      </c>
      <c r="B146" s="157"/>
      <c r="C146" s="157"/>
      <c r="D146" s="157"/>
      <c r="E146" s="157"/>
      <c r="F146" s="47">
        <f ca="1">SUM(F62+F68+F74+F145)</f>
        <v>11640</v>
      </c>
      <c r="K146" s="90" t="s">
        <v>178</v>
      </c>
      <c r="L146" s="91">
        <f t="shared" ref="L146:R146" si="10">L145+L74+L68+L62</f>
        <v>0</v>
      </c>
      <c r="M146" s="91">
        <f t="shared" si="10"/>
        <v>0</v>
      </c>
      <c r="N146" s="91">
        <f t="shared" si="10"/>
        <v>0</v>
      </c>
      <c r="O146" s="91">
        <f t="shared" si="10"/>
        <v>0</v>
      </c>
      <c r="P146" s="91">
        <f t="shared" si="10"/>
        <v>0</v>
      </c>
      <c r="Q146" s="91">
        <f t="shared" si="10"/>
        <v>0</v>
      </c>
      <c r="R146" s="91">
        <f t="shared" si="10"/>
        <v>0</v>
      </c>
      <c r="S146" s="89">
        <f t="shared" ref="S146:S149" si="11">SUM(L146:R146)</f>
        <v>0</v>
      </c>
      <c r="T146" s="89">
        <f t="shared" ref="T146" ca="1" si="12">F146-S146</f>
        <v>11640</v>
      </c>
      <c r="U146" s="96" t="s">
        <v>179</v>
      </c>
    </row>
    <row r="147" spans="1:21" ht="13.5" thickBot="1" x14ac:dyDescent="0.25">
      <c r="A147" s="156" t="s">
        <v>180</v>
      </c>
      <c r="B147" s="156"/>
      <c r="C147" s="156"/>
      <c r="D147" s="156"/>
      <c r="E147" s="156"/>
      <c r="F147" s="54">
        <f ca="1">SUM(F32+F146)</f>
        <v>30000</v>
      </c>
      <c r="G147" s="117"/>
      <c r="H147" s="11" t="s">
        <v>181</v>
      </c>
      <c r="I147" s="57"/>
      <c r="J147" s="57"/>
      <c r="K147" s="90" t="s">
        <v>182</v>
      </c>
      <c r="L147" s="91">
        <f t="shared" ref="L147:R147" si="13">L146+L32</f>
        <v>0</v>
      </c>
      <c r="M147" s="91">
        <f t="shared" si="13"/>
        <v>0</v>
      </c>
      <c r="N147" s="91">
        <f t="shared" si="13"/>
        <v>0</v>
      </c>
      <c r="O147" s="91">
        <f t="shared" si="13"/>
        <v>0</v>
      </c>
      <c r="P147" s="91">
        <f t="shared" si="13"/>
        <v>0</v>
      </c>
      <c r="Q147" s="91">
        <f t="shared" si="13"/>
        <v>0</v>
      </c>
      <c r="R147" s="91">
        <f t="shared" si="13"/>
        <v>0</v>
      </c>
      <c r="S147" s="89">
        <f t="shared" si="11"/>
        <v>0</v>
      </c>
      <c r="T147" s="89">
        <f ca="1">F147-S147</f>
        <v>30000</v>
      </c>
      <c r="U147" s="96" t="s">
        <v>183</v>
      </c>
    </row>
    <row r="148" spans="1:21" ht="48.75" thickBot="1" x14ac:dyDescent="0.25">
      <c r="A148" s="151" t="s">
        <v>184</v>
      </c>
      <c r="B148" s="152"/>
      <c r="C148" s="152"/>
      <c r="D148" s="152"/>
      <c r="E148" s="153"/>
      <c r="F148" s="98">
        <v>0</v>
      </c>
      <c r="G148" s="118" t="s">
        <v>185</v>
      </c>
      <c r="H148" s="69">
        <f ca="1">ROUNDDOWN(F147*0.1, 0)</f>
        <v>3000</v>
      </c>
      <c r="I148" s="73" t="s">
        <v>186</v>
      </c>
      <c r="J148" s="86">
        <f ca="1">ROUNDDOWN((F32+F62+F68+F74+F83+F89+F95+F101+F107+IF(F140&gt;25000,25000,F140)+IF(F141&gt;25000,25000,F141)+IF(F142&gt;25000,25000,F142)+IF(F143&gt;25000,25000,F143))*0.1, 0)</f>
        <v>2850</v>
      </c>
      <c r="K148" s="90" t="s">
        <v>187</v>
      </c>
      <c r="L148" s="87">
        <v>0</v>
      </c>
      <c r="M148" s="87">
        <v>0</v>
      </c>
      <c r="N148" s="87">
        <v>0</v>
      </c>
      <c r="O148" s="87">
        <v>0</v>
      </c>
      <c r="P148" s="87">
        <v>0</v>
      </c>
      <c r="Q148" s="87">
        <v>0</v>
      </c>
      <c r="R148" s="88">
        <v>0</v>
      </c>
      <c r="S148" s="89">
        <f t="shared" si="11"/>
        <v>0</v>
      </c>
      <c r="T148" s="89">
        <f>F148-S148</f>
        <v>0</v>
      </c>
      <c r="U148" s="95" t="s">
        <v>188</v>
      </c>
    </row>
    <row r="149" spans="1:21" ht="13.5" thickBot="1" x14ac:dyDescent="0.25">
      <c r="A149" s="154" t="s">
        <v>189</v>
      </c>
      <c r="B149" s="155"/>
      <c r="C149" s="155"/>
      <c r="D149" s="155"/>
      <c r="E149" s="155"/>
      <c r="F149" s="100">
        <f ca="1">F147+F148</f>
        <v>30000</v>
      </c>
      <c r="G149" s="164" t="s">
        <v>190</v>
      </c>
      <c r="H149" s="165"/>
      <c r="I149" s="165"/>
      <c r="J149" s="166"/>
      <c r="K149" s="90" t="s">
        <v>191</v>
      </c>
      <c r="L149" s="91">
        <f>SUM(L147:L148)</f>
        <v>0</v>
      </c>
      <c r="M149" s="91">
        <f t="shared" ref="M149:R149" si="14">SUM(M147:M148)</f>
        <v>0</v>
      </c>
      <c r="N149" s="91">
        <f t="shared" si="14"/>
        <v>0</v>
      </c>
      <c r="O149" s="91">
        <f t="shared" si="14"/>
        <v>0</v>
      </c>
      <c r="P149" s="91">
        <f t="shared" si="14"/>
        <v>0</v>
      </c>
      <c r="Q149" s="91">
        <f t="shared" si="14"/>
        <v>0</v>
      </c>
      <c r="R149" s="92">
        <f t="shared" si="14"/>
        <v>0</v>
      </c>
      <c r="S149" s="93">
        <f t="shared" si="11"/>
        <v>0</v>
      </c>
      <c r="T149" s="93">
        <f ca="1">F149-S149</f>
        <v>30000</v>
      </c>
      <c r="U149" s="94" t="s">
        <v>192</v>
      </c>
    </row>
    <row r="150" spans="1:21" ht="13.5" thickBot="1" x14ac:dyDescent="0.25">
      <c r="A150" s="148" t="s">
        <v>193</v>
      </c>
      <c r="B150" s="149"/>
      <c r="C150" s="149"/>
      <c r="D150" s="149"/>
      <c r="E150" s="149"/>
      <c r="F150" s="150"/>
      <c r="G150" s="119"/>
      <c r="H150" s="120"/>
      <c r="I150" s="120"/>
      <c r="J150" s="120"/>
    </row>
    <row r="151" spans="1:21" ht="24.75" thickTop="1" thickBot="1" x14ac:dyDescent="0.25">
      <c r="A151" s="70"/>
      <c r="B151" s="158" t="s">
        <v>194</v>
      </c>
      <c r="C151" s="159"/>
      <c r="D151" s="159"/>
      <c r="E151" s="159"/>
      <c r="F151" s="160"/>
    </row>
    <row r="152" spans="1:21" ht="24.75" thickTop="1" thickBot="1" x14ac:dyDescent="0.25">
      <c r="A152" s="70"/>
      <c r="B152" s="161" t="s">
        <v>195</v>
      </c>
      <c r="C152" s="162"/>
      <c r="D152" s="162"/>
      <c r="E152" s="162"/>
      <c r="F152" s="163"/>
    </row>
    <row r="153" spans="1:21" ht="24.75" thickTop="1" thickBot="1" x14ac:dyDescent="0.25">
      <c r="A153" s="70" t="s">
        <v>196</v>
      </c>
      <c r="B153" s="137" t="s">
        <v>197</v>
      </c>
      <c r="C153" s="138"/>
      <c r="D153" s="138"/>
      <c r="E153" s="138"/>
      <c r="F153" s="125"/>
    </row>
    <row r="154" spans="1:21" ht="24.75" thickTop="1" thickBot="1" x14ac:dyDescent="0.25">
      <c r="A154" s="70"/>
      <c r="B154" s="161" t="s">
        <v>198</v>
      </c>
      <c r="C154" s="162"/>
      <c r="D154" s="162"/>
      <c r="E154" s="162"/>
      <c r="F154" s="163"/>
    </row>
    <row r="155" spans="1:21" ht="16.5" thickTop="1" x14ac:dyDescent="0.25">
      <c r="A155" s="33"/>
      <c r="B155" s="28"/>
      <c r="C155" s="34"/>
      <c r="D155" s="35"/>
      <c r="F155" s="36"/>
    </row>
    <row r="156" spans="1:21" ht="15.75" x14ac:dyDescent="0.25">
      <c r="A156" s="37" t="s">
        <v>199</v>
      </c>
      <c r="B156" s="38"/>
      <c r="C156" s="39"/>
      <c r="D156" s="40"/>
      <c r="E156" s="41"/>
      <c r="F156" s="42"/>
    </row>
    <row r="157" spans="1:21" x14ac:dyDescent="0.2">
      <c r="A157" s="147" t="s">
        <v>200</v>
      </c>
      <c r="B157" s="147"/>
      <c r="C157" s="147"/>
      <c r="D157" s="147"/>
      <c r="E157" s="147"/>
      <c r="F157" s="147"/>
    </row>
    <row r="158" spans="1:21" x14ac:dyDescent="0.2">
      <c r="A158" s="139" t="s">
        <v>201</v>
      </c>
      <c r="B158" s="139"/>
      <c r="C158" s="139"/>
      <c r="D158" s="139"/>
      <c r="E158" s="139"/>
      <c r="F158" s="139"/>
    </row>
    <row r="159" spans="1:21" x14ac:dyDescent="0.2">
      <c r="A159" s="77" t="s">
        <v>202</v>
      </c>
    </row>
  </sheetData>
  <sheetProtection formatCells="0" formatColumns="0" formatRows="0" insertColumns="0" insertRows="0" insertHyperlinks="0" deleteColumns="0" deleteRows="0" selectLockedCells="1"/>
  <mergeCells count="48">
    <mergeCell ref="C1:F1"/>
    <mergeCell ref="A34:F34"/>
    <mergeCell ref="A68:E68"/>
    <mergeCell ref="A74:E74"/>
    <mergeCell ref="A62:E62"/>
    <mergeCell ref="G149:J149"/>
    <mergeCell ref="A25:E25"/>
    <mergeCell ref="A31:E31"/>
    <mergeCell ref="A3:F3"/>
    <mergeCell ref="A4:F4"/>
    <mergeCell ref="A137:E137"/>
    <mergeCell ref="G120:I120"/>
    <mergeCell ref="A107:E107"/>
    <mergeCell ref="A113:E113"/>
    <mergeCell ref="A119:E119"/>
    <mergeCell ref="A125:E125"/>
    <mergeCell ref="B153:F153"/>
    <mergeCell ref="A158:F158"/>
    <mergeCell ref="A32:E32"/>
    <mergeCell ref="A26:E26"/>
    <mergeCell ref="A33:B33"/>
    <mergeCell ref="A157:F157"/>
    <mergeCell ref="A150:F150"/>
    <mergeCell ref="A148:E148"/>
    <mergeCell ref="A149:E149"/>
    <mergeCell ref="A147:E147"/>
    <mergeCell ref="A146:E146"/>
    <mergeCell ref="B151:F151"/>
    <mergeCell ref="B152:F152"/>
    <mergeCell ref="B154:F154"/>
    <mergeCell ref="A101:E101"/>
    <mergeCell ref="A63:F63"/>
    <mergeCell ref="G150:J150"/>
    <mergeCell ref="A138:E138"/>
    <mergeCell ref="A69:F69"/>
    <mergeCell ref="A126:F126"/>
    <mergeCell ref="A132:F132"/>
    <mergeCell ref="A139:F139"/>
    <mergeCell ref="A114:F114"/>
    <mergeCell ref="A120:F120"/>
    <mergeCell ref="A90:F90"/>
    <mergeCell ref="A96:F96"/>
    <mergeCell ref="A102:F102"/>
    <mergeCell ref="A108:F108"/>
    <mergeCell ref="A83:E83"/>
    <mergeCell ref="A131:E131"/>
    <mergeCell ref="A89:E89"/>
    <mergeCell ref="A95:E95"/>
  </mergeCells>
  <phoneticPr fontId="0" type="noConversion"/>
  <conditionalFormatting sqref="F149">
    <cfRule type="cellIs" dxfId="0" priority="1" operator="greaterThan">
      <formula>30000</formula>
    </cfRule>
  </conditionalFormatting>
  <printOptions horizontalCentered="1" gridLines="1"/>
  <pageMargins left="0.25" right="0.25" top="0.5" bottom="0.5" header="0.3" footer="0.3"/>
  <pageSetup firstPageNumber="16" fitToHeight="0"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40D1F98E7A4E429F2CB2695B1A125D" ma:contentTypeVersion="14" ma:contentTypeDescription="Create a new document." ma:contentTypeScope="" ma:versionID="6e3eb6caa70681f70c2c314b843ba689">
  <xsd:schema xmlns:xsd="http://www.w3.org/2001/XMLSchema" xmlns:xs="http://www.w3.org/2001/XMLSchema" xmlns:p="http://schemas.microsoft.com/office/2006/metadata/properties" xmlns:ns3="426a0638-d21b-44a6-951b-edfc534184a3" xmlns:ns4="4acc4f97-b5fb-49f8-ba5a-83807eb16d9f" targetNamespace="http://schemas.microsoft.com/office/2006/metadata/properties" ma:root="true" ma:fieldsID="40cb04b87a35d9b6d14b43b78f45b625" ns3:_="" ns4:_="">
    <xsd:import namespace="426a0638-d21b-44a6-951b-edfc534184a3"/>
    <xsd:import namespace="4acc4f97-b5fb-49f8-ba5a-83807eb16d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6a0638-d21b-44a6-951b-edfc53418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cc4f97-b5fb-49f8-ba5a-83807eb16d9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081055-4270-4CC3-A71F-0A089DF7708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acc4f97-b5fb-49f8-ba5a-83807eb16d9f"/>
    <ds:schemaRef ds:uri="http://purl.org/dc/terms/"/>
    <ds:schemaRef ds:uri="426a0638-d21b-44a6-951b-edfc534184a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A845645-9C6E-47F5-ABC3-89C36CD7058E}">
  <ds:schemaRefs>
    <ds:schemaRef ds:uri="http://schemas.microsoft.com/sharepoint/v3/contenttype/forms"/>
  </ds:schemaRefs>
</ds:datastoreItem>
</file>

<file path=customXml/itemProps3.xml><?xml version="1.0" encoding="utf-8"?>
<ds:datastoreItem xmlns:ds="http://schemas.openxmlformats.org/officeDocument/2006/customXml" ds:itemID="{D84BBA28-B438-46F3-B7C8-D506A6DA1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6a0638-d21b-44a6-951b-edfc534184a3"/>
    <ds:schemaRef ds:uri="4acc4f97-b5fb-49f8-ba5a-83807eb16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NESARE budget template</vt:lpstr>
      <vt:lpstr>'NESARE budget template'!Print_Area</vt:lpstr>
      <vt:lpstr>'NESARE budget template'!Print_Titles</vt:lpstr>
    </vt:vector>
  </TitlesOfParts>
  <Manager/>
  <Company>TUFTS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David.Holm@uvm.edu</dc:creator>
  <cp:keywords/>
  <dc:description/>
  <cp:lastModifiedBy>R. Bartlett</cp:lastModifiedBy>
  <cp:revision/>
  <dcterms:created xsi:type="dcterms:W3CDTF">2007-05-08T14:01:12Z</dcterms:created>
  <dcterms:modified xsi:type="dcterms:W3CDTF">2022-03-03T14:48:26Z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0x0101001640D1F98E7A4E429F2CB2695B1A125D</vt:lpwstr>
  </property>
</Properties>
</file>