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d7db422729a2d3/Documents/WSARE 17-080 project activites/workshop surveys/"/>
    </mc:Choice>
  </mc:AlternateContent>
  <xr:revisionPtr revIDLastSave="0" documentId="8_{64882DF7-100E-4674-8DD5-36C9309B09DE}" xr6:coauthVersionLast="46" xr6:coauthVersionMax="46" xr10:uidLastSave="{00000000-0000-0000-0000-000000000000}"/>
  <bookViews>
    <workbookView xWindow="-110" yWindow="-110" windowWidth="19420" windowHeight="10420" activeTab="1" xr2:uid="{B9CF4837-6222-45EC-8593-DC7F8D263A3F}"/>
  </bookViews>
  <sheets>
    <sheet name="Pre-Survey" sheetId="1" r:id="rId1"/>
    <sheet name="Post Survey" sheetId="2" r:id="rId2"/>
    <sheet name="Worksheet for calcula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5" i="1" l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N19" i="2"/>
  <c r="N18" i="2"/>
  <c r="L19" i="2"/>
  <c r="L18" i="2"/>
  <c r="L17" i="2"/>
  <c r="R137" i="1"/>
  <c r="R136" i="1"/>
  <c r="R135" i="1"/>
  <c r="R134" i="1"/>
  <c r="P130" i="1"/>
  <c r="P131" i="1" l="1"/>
  <c r="N130" i="1"/>
  <c r="N131" i="1"/>
  <c r="K139" i="1"/>
  <c r="K138" i="1"/>
  <c r="K137" i="1"/>
  <c r="K136" i="1"/>
  <c r="K135" i="1"/>
  <c r="K134" i="1"/>
  <c r="I134" i="1"/>
</calcChain>
</file>

<file path=xl/sharedStrings.xml><?xml version="1.0" encoding="utf-8"?>
<sst xmlns="http://schemas.openxmlformats.org/spreadsheetml/2006/main" count="1823" uniqueCount="661">
  <si>
    <t>State/Province</t>
  </si>
  <si>
    <t>Select the most appropriate that describes you.</t>
  </si>
  <si>
    <t>Size of operation if Farmer or Rancher?</t>
  </si>
  <si>
    <t>What Crops do you grow?</t>
  </si>
  <si>
    <t>Are you a livestock producer?</t>
  </si>
  <si>
    <t>Total leased and owned ground in acres.</t>
  </si>
  <si>
    <t>Have you in the past or are you presently integrating livestock?</t>
  </si>
  <si>
    <t>What are your biggest challenges?</t>
  </si>
  <si>
    <t>NY</t>
  </si>
  <si>
    <t>Farmer</t>
  </si>
  <si>
    <t>tiny</t>
  </si>
  <si>
    <t>edible landscape</t>
  </si>
  <si>
    <t>No</t>
  </si>
  <si>
    <t>Logistics of integrating livestock to meet crop needs</t>
  </si>
  <si>
    <t>FL</t>
  </si>
  <si>
    <t>Rancher</t>
  </si>
  <si>
    <t>80 acres</t>
  </si>
  <si>
    <t>hay and seed</t>
  </si>
  <si>
    <t>Yes</t>
  </si>
  <si>
    <t>UT</t>
  </si>
  <si>
    <t>4 head, chickens, rabbits</t>
  </si>
  <si>
    <t>Alfalfa</t>
  </si>
  <si>
    <t>OH</t>
  </si>
  <si>
    <t>small beginning and want to integrate grass fed beef into my produce and flower operation I have recently started</t>
  </si>
  <si>
    <t>tomates, lettuce, root vegetables......</t>
  </si>
  <si>
    <t>WA</t>
  </si>
  <si>
    <t>Non-profit</t>
  </si>
  <si>
    <t>Very Small</t>
  </si>
  <si>
    <t>Hemp</t>
  </si>
  <si>
    <t>Other</t>
  </si>
  <si>
    <t>Government</t>
  </si>
  <si>
    <t>Sweet Potato</t>
  </si>
  <si>
    <t>2 Acres</t>
  </si>
  <si>
    <t>VT</t>
  </si>
  <si>
    <t>5 acres</t>
  </si>
  <si>
    <t>cut flowers, hemp, saffron</t>
  </si>
  <si>
    <t>TX</t>
  </si>
  <si>
    <t>Small</t>
  </si>
  <si>
    <t>Specialty</t>
  </si>
  <si>
    <t>NA</t>
  </si>
  <si>
    <t>None</t>
  </si>
  <si>
    <t>Fencing</t>
  </si>
  <si>
    <t>MT</t>
  </si>
  <si>
    <t>40 head of sheep</t>
  </si>
  <si>
    <t>sheep</t>
  </si>
  <si>
    <t>Sourcing cropland to graze</t>
  </si>
  <si>
    <t>SC</t>
  </si>
  <si>
    <t>Extension</t>
  </si>
  <si>
    <t>small</t>
  </si>
  <si>
    <t>herbs, corn, cotton, soy</t>
  </si>
  <si>
    <t>100?</t>
  </si>
  <si>
    <t>produce, livestock, small grains</t>
  </si>
  <si>
    <t>IN</t>
  </si>
  <si>
    <t>250 acres</t>
  </si>
  <si>
    <t>Row Crops currently</t>
  </si>
  <si>
    <t>Vegetables</t>
  </si>
  <si>
    <t>MD</t>
  </si>
  <si>
    <t>74 acres</t>
  </si>
  <si>
    <t>wheat, corn, tobacco</t>
  </si>
  <si>
    <t>Corn</t>
  </si>
  <si>
    <t>NRCS/RCD</t>
  </si>
  <si>
    <t>60 acres</t>
  </si>
  <si>
    <t>native grasses and flowers</t>
  </si>
  <si>
    <t>NC</t>
  </si>
  <si>
    <t>30 acres</t>
  </si>
  <si>
    <t>Hemp, Elderberry, Calendula</t>
  </si>
  <si>
    <t>NM</t>
  </si>
  <si>
    <t>1 acre</t>
  </si>
  <si>
    <t>Cash and cover crops</t>
  </si>
  <si>
    <t>MN</t>
  </si>
  <si>
    <t>Garlic</t>
  </si>
  <si>
    <t>30 acre</t>
  </si>
  <si>
    <t>vegetables and pasture</t>
  </si>
  <si>
    <t>30acres</t>
  </si>
  <si>
    <t>organic wheat and basmati rise</t>
  </si>
  <si>
    <t>5 Acar</t>
  </si>
  <si>
    <t>N/A</t>
  </si>
  <si>
    <t>ID</t>
  </si>
  <si>
    <t>veggies and orchard</t>
  </si>
  <si>
    <t>10 acres</t>
  </si>
  <si>
    <t>Fruits and berries, sheep and turkeys</t>
  </si>
  <si>
    <t>CA</t>
  </si>
  <si>
    <t>na</t>
  </si>
  <si>
    <t>10+</t>
  </si>
  <si>
    <t>goats</t>
  </si>
  <si>
    <t>beef</t>
  </si>
  <si>
    <t>60 tillable acres (also a farmer)</t>
  </si>
  <si>
    <t>mixed veg, wheat, sunflowers</t>
  </si>
  <si>
    <t>35 acres</t>
  </si>
  <si>
    <t>None right now.</t>
  </si>
  <si>
    <t>Stockwater</t>
  </si>
  <si>
    <t>IL</t>
  </si>
  <si>
    <t>Na</t>
  </si>
  <si>
    <t>160 ac</t>
  </si>
  <si>
    <t>veggies, beef, eggs, honey</t>
  </si>
  <si>
    <t>AZ</t>
  </si>
  <si>
    <t>.25 ac</t>
  </si>
  <si>
    <t>Leafy greens roots</t>
  </si>
  <si>
    <t>.25ac</t>
  </si>
  <si>
    <t>GA</t>
  </si>
  <si>
    <t>Small; 3 acres</t>
  </si>
  <si>
    <t>Vegetables, small fruits</t>
  </si>
  <si>
    <t>none</t>
  </si>
  <si>
    <t>AL</t>
  </si>
  <si>
    <t>80 ac</t>
  </si>
  <si>
    <t>various</t>
  </si>
  <si>
    <t>MO</t>
  </si>
  <si>
    <t>20 acre</t>
  </si>
  <si>
    <t>vegetables</t>
  </si>
  <si>
    <t>n/a</t>
  </si>
  <si>
    <t>OR</t>
  </si>
  <si>
    <t>pasture</t>
  </si>
  <si>
    <t>Urban Farm (Garlic, Sweet Potatoes, Okra, Greens)</t>
  </si>
  <si>
    <t>AR</t>
  </si>
  <si>
    <t>not a farmer</t>
  </si>
  <si>
    <t>do not grow crops</t>
  </si>
  <si>
    <t>100 Acres</t>
  </si>
  <si>
    <t>Flowers, cover crop, hay</t>
  </si>
  <si>
    <t>research</t>
  </si>
  <si>
    <t>CO</t>
  </si>
  <si>
    <t>lambs</t>
  </si>
  <si>
    <t>Sourcing animals</t>
  </si>
  <si>
    <t>LA</t>
  </si>
  <si>
    <t>crimsom clover</t>
  </si>
  <si>
    <t>165 acres</t>
  </si>
  <si>
    <t>180 acres</t>
  </si>
  <si>
    <t>Diverse veg operation for CSA</t>
  </si>
  <si>
    <t>225 acres</t>
  </si>
  <si>
    <t>gtass</t>
  </si>
  <si>
    <t>KS</t>
  </si>
  <si>
    <t>MS</t>
  </si>
  <si>
    <t>Part time farmer</t>
  </si>
  <si>
    <t>Soybeans/Vegetables</t>
  </si>
  <si>
    <t>HI</t>
  </si>
  <si>
    <t>N/a</t>
  </si>
  <si>
    <t>NE</t>
  </si>
  <si>
    <t>WI</t>
  </si>
  <si>
    <t>pasture, cattle, sheep, goats, pigs, poultry, waterfowl</t>
  </si>
  <si>
    <t>4000ha</t>
  </si>
  <si>
    <t>Veg</t>
  </si>
  <si>
    <t>.5 acre vegetables 2 acres pigs chickens</t>
  </si>
  <si>
    <t>Pork eggs chicken tomatoes beans carrots beats herbs flowers</t>
  </si>
  <si>
    <t>45 acres</t>
  </si>
  <si>
    <t>Unsure</t>
  </si>
  <si>
    <t>Small Farm</t>
  </si>
  <si>
    <t>90 acres</t>
  </si>
  <si>
    <t>Laboratory analysis</t>
  </si>
  <si>
    <t>Bean</t>
  </si>
  <si>
    <t>.</t>
  </si>
  <si>
    <t>1,5 acres</t>
  </si>
  <si>
    <t>1,5</t>
  </si>
  <si>
    <t>Veggies</t>
  </si>
  <si>
    <t>KY</t>
  </si>
  <si>
    <t>ME</t>
  </si>
  <si>
    <t>5 acre</t>
  </si>
  <si>
    <t>fruit/nuts/flowers</t>
  </si>
  <si>
    <t>&lt;1-acre</t>
  </si>
  <si>
    <t>tomatoes, corn, asparagus, apricots: = Home Garden</t>
  </si>
  <si>
    <t>0.13 acre</t>
  </si>
  <si>
    <t>Maize, Tomatoes</t>
  </si>
  <si>
    <t>200 acres</t>
  </si>
  <si>
    <t>Heirloom: Gourdseed Corn, Tobacco Varieties, Colonial Garden Vegetables</t>
  </si>
  <si>
    <t>hay</t>
  </si>
  <si>
    <t>IA</t>
  </si>
  <si>
    <t>Vegetables, fruits, &amp; nuts</t>
  </si>
  <si>
    <t>35ac chicken/goats/horses rotational with gardens/seasonal pasture</t>
  </si>
  <si>
    <t>Herbs/veg/grass hay/forest</t>
  </si>
  <si>
    <t>100 hectares</t>
  </si>
  <si>
    <t>rice, corn, vegetables, coconut, mango, papaya, root crops etc</t>
  </si>
  <si>
    <t>NJ</t>
  </si>
  <si>
    <t>110 acres</t>
  </si>
  <si>
    <t>veggies</t>
  </si>
  <si>
    <t>own</t>
  </si>
  <si>
    <t>5 acres vegetables</t>
  </si>
  <si>
    <t>variety for CSA and value-added business</t>
  </si>
  <si>
    <t>wheat, barley, canola, peas, lentils, flax</t>
  </si>
  <si>
    <t>VA</t>
  </si>
  <si>
    <t>~2 acres</t>
  </si>
  <si>
    <t>tomato, cucumbers, winter squash, potato, salad greens, kale, collard, scallions, onions, herbs, lettuce heads, turnips, beets</t>
  </si>
  <si>
    <t>56 acres</t>
  </si>
  <si>
    <t>half one</t>
  </si>
  <si>
    <t>Acres</t>
  </si>
  <si>
    <t>Vegetables, herbs, fliwers</t>
  </si>
  <si>
    <t>Grapes, Moringa, Coconut, Tamarind</t>
  </si>
  <si>
    <t>50 ac</t>
  </si>
  <si>
    <t>corn, soybeans spelt hay</t>
  </si>
  <si>
    <t>DC</t>
  </si>
  <si>
    <t>NO</t>
  </si>
  <si>
    <t>5acres</t>
  </si>
  <si>
    <t>Most vegetables</t>
  </si>
  <si>
    <t>Less than 1 acre</t>
  </si>
  <si>
    <t>Varied</t>
  </si>
  <si>
    <t>market garden misc</t>
  </si>
  <si>
    <t>Small family farm</t>
  </si>
  <si>
    <t>Small orchard and seasonal vegetables</t>
  </si>
  <si>
    <t>140 acres</t>
  </si>
  <si>
    <t>elderberry</t>
  </si>
  <si>
    <t>84 acres</t>
  </si>
  <si>
    <t>a variety of perennial fruits and nuts</t>
  </si>
  <si>
    <t>smal</t>
  </si>
  <si>
    <t>khakhumber &amp; Tomato &amp;Organic farming</t>
  </si>
  <si>
    <t>10 acar</t>
  </si>
  <si>
    <t>2 acre small farm</t>
  </si>
  <si>
    <t>Elderberries, blueberries, apples, sunchokes, sweet potatoes, assorted vegetables and herbs</t>
  </si>
  <si>
    <t>Sorghum</t>
  </si>
  <si>
    <t>50 acres. 100 head</t>
  </si>
  <si>
    <t>2 acres</t>
  </si>
  <si>
    <t>Specialty crops - veg and brambles</t>
  </si>
  <si>
    <t>3 acres</t>
  </si>
  <si>
    <t>hemp</t>
  </si>
  <si>
    <t>40 acres</t>
  </si>
  <si>
    <t>mixed vegetables, fruit, hay</t>
  </si>
  <si>
    <t>3 acre</t>
  </si>
  <si>
    <t>Seasonal vegetables cut flowers</t>
  </si>
  <si>
    <t>tomatoes</t>
  </si>
  <si>
    <t>owned,10 acres</t>
  </si>
  <si>
    <t>164 acres</t>
  </si>
  <si>
    <t>Alfalfa and small grains</t>
  </si>
  <si>
    <t>164 Acres</t>
  </si>
  <si>
    <t>PA</t>
  </si>
  <si>
    <t>Potato</t>
  </si>
  <si>
    <t>#</t>
  </si>
  <si>
    <t>User Name</t>
  </si>
  <si>
    <t>User Email</t>
  </si>
  <si>
    <t>Submitted Date/Time</t>
  </si>
  <si>
    <t>Kristina DeLaundreau</t>
  </si>
  <si>
    <t>Kdelaundreau@gmail.com</t>
  </si>
  <si>
    <t>As a result of this Zoom Meeting, would you begin to consider integrating livestock with crops on your operation?</t>
  </si>
  <si>
    <t>Which of the following areas did this Q&amp;A meeting increase your knowledge, awareness or attitude towards integrating livestock with vegetable crops? (more than one may be chosen)</t>
  </si>
  <si>
    <t>d.	How, wwhen, and why to integrate livestock into a cropping regime.</t>
  </si>
  <si>
    <t>As a result of this Zoom Meeting, and of course, other factors, do you intend to integrate livestock with crops in the near future?</t>
  </si>
  <si>
    <t>How comfortable do you feel you will be using the skills or knowledge put forth after attending this Zoom Meeting?</t>
  </si>
  <si>
    <t>Somewhat comfortable</t>
  </si>
  <si>
    <t>To what degree has this Zoom Q&amp;A meeting increased your knowledge?</t>
  </si>
  <si>
    <t>Substantially</t>
  </si>
  <si>
    <t>Trestin Benson</t>
  </si>
  <si>
    <t>trestinbenson@montana.edu</t>
  </si>
  <si>
    <t>Fencing infrastructure</t>
  </si>
  <si>
    <t>Very Comfortable</t>
  </si>
  <si>
    <t>silas blough</t>
  </si>
  <si>
    <t>silasblough@mailstack.com</t>
  </si>
  <si>
    <t>Somewhat</t>
  </si>
  <si>
    <t>David Callister</t>
  </si>
  <si>
    <t>dcallister@uidaho.edu</t>
  </si>
  <si>
    <t>Janie Hynson</t>
  </si>
  <si>
    <t>Jtmoore8@ncsu.edu</t>
  </si>
  <si>
    <t>Devon Ragen</t>
  </si>
  <si>
    <t>Devon.ragen@montana.edu</t>
  </si>
  <si>
    <t>c.	Integrating livestock and complying with FSMA regulations</t>
  </si>
  <si>
    <t>Stan Bates</t>
  </si>
  <si>
    <t>bigskyagriculture@gmail.com</t>
  </si>
  <si>
    <t>Dave Scott</t>
  </si>
  <si>
    <t>montanahighlandlamb@yahoo.com</t>
  </si>
  <si>
    <t>c.	Integrating livestock and complying with FSMA regulations;d.	How, wwhen, and why to integrate livestock into a cropping regime.</t>
  </si>
  <si>
    <t>Paul Conklin</t>
  </si>
  <si>
    <t>martonklin@alumni.duke.edu</t>
  </si>
  <si>
    <t>Fencing infrastructure;d.	How, wwhen, and why to integrate livestock into a cropping regime.</t>
  </si>
  <si>
    <t>Freddie Ortiz</t>
  </si>
  <si>
    <t>freddie.ortiz@dallascityhall.com</t>
  </si>
  <si>
    <t>Judith Wheeler</t>
  </si>
  <si>
    <t>lawdok@gmail.com</t>
  </si>
  <si>
    <t>Susan Dorn</t>
  </si>
  <si>
    <t>sdorn@rooneys.com</t>
  </si>
  <si>
    <t>Not at all</t>
  </si>
  <si>
    <t>Gil Gillespie</t>
  </si>
  <si>
    <t>gwg2@cornell.edu</t>
  </si>
  <si>
    <t>Kenneth Meyers</t>
  </si>
  <si>
    <t>kenneth@arcadiafood.org</t>
  </si>
  <si>
    <t>Fencing infrastructure;c.	Integrating livestock and complying with FSMA regulations</t>
  </si>
  <si>
    <t>AK</t>
  </si>
  <si>
    <t>CT</t>
  </si>
  <si>
    <t>DE</t>
  </si>
  <si>
    <t>MA</t>
  </si>
  <si>
    <t>MI</t>
  </si>
  <si>
    <t>NV</t>
  </si>
  <si>
    <t>NH</t>
  </si>
  <si>
    <t>ND</t>
  </si>
  <si>
    <t>OK</t>
  </si>
  <si>
    <t>RI</t>
  </si>
  <si>
    <t>SD</t>
  </si>
  <si>
    <t>TN</t>
  </si>
  <si>
    <t>WV</t>
  </si>
  <si>
    <t>WY</t>
  </si>
  <si>
    <t>Note: I am not sure the best way to summarize this data</t>
  </si>
  <si>
    <t>Yes=50</t>
  </si>
  <si>
    <t>No= 77</t>
  </si>
  <si>
    <t>Yes=59</t>
  </si>
  <si>
    <t>No=68</t>
  </si>
  <si>
    <t>Yes = 14</t>
  </si>
  <si>
    <t>Integrating livestock and complying with FSMA regulations</t>
  </si>
  <si>
    <t>How, when, and why to integrate livestock into a cropping regime.</t>
  </si>
  <si>
    <t>Very comfortable</t>
  </si>
  <si>
    <t>*Not at all*?</t>
  </si>
  <si>
    <t>Note: There may be an option that was not chosen (a-d)</t>
  </si>
  <si>
    <t>First Name</t>
  </si>
  <si>
    <t>Last Name</t>
  </si>
  <si>
    <t>Email</t>
  </si>
  <si>
    <t>Registration Time</t>
  </si>
  <si>
    <t>Approval Status</t>
  </si>
  <si>
    <t>last_name</t>
  </si>
  <si>
    <t>Zip/Postal Code</t>
  </si>
  <si>
    <t>Cimbria</t>
  </si>
  <si>
    <t>Badenhausen</t>
  </si>
  <si>
    <t>cimbriab@gmail.com</t>
  </si>
  <si>
    <t>approved</t>
  </si>
  <si>
    <t>Allen</t>
  </si>
  <si>
    <t>Nichols</t>
  </si>
  <si>
    <t>nicholsdeerhavenfarm@gmail.com</t>
  </si>
  <si>
    <t>Celia</t>
  </si>
  <si>
    <t>Bell</t>
  </si>
  <si>
    <t>simplephat@gmail.com</t>
  </si>
  <si>
    <t>84317-9602</t>
  </si>
  <si>
    <t>Judith</t>
  </si>
  <si>
    <t>Wheeler</t>
  </si>
  <si>
    <t>Sarah</t>
  </si>
  <si>
    <t>Cann</t>
  </si>
  <si>
    <t>goatsbeefarm@outlook.com</t>
  </si>
  <si>
    <t>98272-0936</t>
  </si>
  <si>
    <t>Ibikunle</t>
  </si>
  <si>
    <t>Olaleru</t>
  </si>
  <si>
    <t>olaleru.ibikunle@gmail.com</t>
  </si>
  <si>
    <t>Susan</t>
  </si>
  <si>
    <t>Dorn</t>
  </si>
  <si>
    <t>Emily</t>
  </si>
  <si>
    <t>Phelps</t>
  </si>
  <si>
    <t>Emilyphelps723@gmail.com</t>
  </si>
  <si>
    <t>Amy</t>
  </si>
  <si>
    <t>Gallo</t>
  </si>
  <si>
    <t>AGallo@sustainablefoodcenter.org</t>
  </si>
  <si>
    <t>Amanda</t>
  </si>
  <si>
    <t>Shine</t>
  </si>
  <si>
    <t>amanda.shine@montana.edu</t>
  </si>
  <si>
    <t>chase</t>
  </si>
  <si>
    <t>baillie</t>
  </si>
  <si>
    <t>mcinto3@clemson.edu</t>
  </si>
  <si>
    <t>Michael</t>
  </si>
  <si>
    <t>Snow</t>
  </si>
  <si>
    <t>msnow417@gmail.com</t>
  </si>
  <si>
    <t>Pat</t>
  </si>
  <si>
    <t>Bittner</t>
  </si>
  <si>
    <t>Patbittner@outlook.com</t>
  </si>
  <si>
    <t>Henry</t>
  </si>
  <si>
    <t>Hefty</t>
  </si>
  <si>
    <t>hhefty@comcast.net</t>
  </si>
  <si>
    <t>Ethel</t>
  </si>
  <si>
    <t>Jefferson</t>
  </si>
  <si>
    <t>ethelgjefferson@aol.com</t>
  </si>
  <si>
    <t>KC</t>
  </si>
  <si>
    <t>Carr</t>
  </si>
  <si>
    <t>kcarr@accokeek.org</t>
  </si>
  <si>
    <t>Pedro</t>
  </si>
  <si>
    <t>Lombana</t>
  </si>
  <si>
    <t>pedrolombana@gmail.com</t>
  </si>
  <si>
    <t>Josiah</t>
  </si>
  <si>
    <t>Mulvihill</t>
  </si>
  <si>
    <t>j.mulvihill8@gmail.com</t>
  </si>
  <si>
    <t>Nathan</t>
  </si>
  <si>
    <t>nathan.greenling@gmail.com</t>
  </si>
  <si>
    <t>Jeremy</t>
  </si>
  <si>
    <t>P</t>
  </si>
  <si>
    <t>jeremypetrie@msn.com</t>
  </si>
  <si>
    <t>Kristina</t>
  </si>
  <si>
    <t>DeLaundreau</t>
  </si>
  <si>
    <t>silas</t>
  </si>
  <si>
    <t>blough</t>
  </si>
  <si>
    <t>Ranbir Singh</t>
  </si>
  <si>
    <t>Battan</t>
  </si>
  <si>
    <t>ranbirbatan@gmail.com</t>
  </si>
  <si>
    <t>Meryl</t>
  </si>
  <si>
    <t>Braconnier</t>
  </si>
  <si>
    <t>Meryl.Braconnier@usda.gov</t>
  </si>
  <si>
    <t>Gray</t>
  </si>
  <si>
    <t>Henderson</t>
  </si>
  <si>
    <t>timberwolf1941@gmail.com</t>
  </si>
  <si>
    <t>Warren</t>
  </si>
  <si>
    <t>Sippel Jr</t>
  </si>
  <si>
    <t>Warren@applewoodgrove.com</t>
  </si>
  <si>
    <t>Guihua</t>
  </si>
  <si>
    <t>Chen</t>
  </si>
  <si>
    <t>guihua.chen@cdfa.ca.gov</t>
  </si>
  <si>
    <t>Isabelle</t>
  </si>
  <si>
    <t>T.</t>
  </si>
  <si>
    <t>bellemara7@yahoo.com</t>
  </si>
  <si>
    <t>Manley</t>
  </si>
  <si>
    <t>henryjji@hotmail.com</t>
  </si>
  <si>
    <t>Julia</t>
  </si>
  <si>
    <t>Barton</t>
  </si>
  <si>
    <t>julia@oeffa.org</t>
  </si>
  <si>
    <t>Szabolcs</t>
  </si>
  <si>
    <t>Mandy</t>
  </si>
  <si>
    <t>smandy35@gmail.com</t>
  </si>
  <si>
    <t>Freddie</t>
  </si>
  <si>
    <t>Ortiz</t>
  </si>
  <si>
    <t>Clarissa</t>
  </si>
  <si>
    <t>Levi</t>
  </si>
  <si>
    <t>clarissa.levi@state.mn.us</t>
  </si>
  <si>
    <t>Borucke</t>
  </si>
  <si>
    <t>Michael.jborucke@gmail.com</t>
  </si>
  <si>
    <t>James</t>
  </si>
  <si>
    <t>Mosbey</t>
  </si>
  <si>
    <t>jmosbeyii@gmail.com</t>
  </si>
  <si>
    <t>Paul</t>
  </si>
  <si>
    <t>Conklin</t>
  </si>
  <si>
    <t>Marjori</t>
  </si>
  <si>
    <t>Ollson</t>
  </si>
  <si>
    <t>mco3@monsters.eac.edu</t>
  </si>
  <si>
    <t>85502q</t>
  </si>
  <si>
    <t>Davida</t>
  </si>
  <si>
    <t>Celestin</t>
  </si>
  <si>
    <t>newhopeorganic@gmail.com</t>
  </si>
  <si>
    <t>Devon</t>
  </si>
  <si>
    <t>Ragen</t>
  </si>
  <si>
    <t>Russell</t>
  </si>
  <si>
    <t>rbean@tuskegee.edu</t>
  </si>
  <si>
    <t>Thomas</t>
  </si>
  <si>
    <t>Ruggieri</t>
  </si>
  <si>
    <t>ruggierithomas@hotmail.com</t>
  </si>
  <si>
    <t>Samantha</t>
  </si>
  <si>
    <t>O'Byrne</t>
  </si>
  <si>
    <t>info@theoharacommons.org</t>
  </si>
  <si>
    <t>Gwynne</t>
  </si>
  <si>
    <t>Mhuireach</t>
  </si>
  <si>
    <t>gwynne@blacktansyfarm.com</t>
  </si>
  <si>
    <t>Andrew</t>
  </si>
  <si>
    <t>Fiser</t>
  </si>
  <si>
    <t>andrewfiser@gmail.com</t>
  </si>
  <si>
    <t>Meredith</t>
  </si>
  <si>
    <t>Albers</t>
  </si>
  <si>
    <t>meredith.albers@usda.gov</t>
  </si>
  <si>
    <t>Cody</t>
  </si>
  <si>
    <t>Alba</t>
  </si>
  <si>
    <t>codyaalba@gmail.com</t>
  </si>
  <si>
    <t>t1w2l9</t>
  </si>
  <si>
    <t>Becky</t>
  </si>
  <si>
    <t>Williams</t>
  </si>
  <si>
    <t>mapleridgefarmer@gmail.com</t>
  </si>
  <si>
    <t>K0H2T0</t>
  </si>
  <si>
    <t>Nicolas</t>
  </si>
  <si>
    <t>Callejas Juarez</t>
  </si>
  <si>
    <t>nicolascallejas@hotmail.com</t>
  </si>
  <si>
    <t>heidi</t>
  </si>
  <si>
    <t>h</t>
  </si>
  <si>
    <t>mmheidi@yahoo.com</t>
  </si>
  <si>
    <t>Trestin</t>
  </si>
  <si>
    <t>Benson</t>
  </si>
  <si>
    <t>Vicky</t>
  </si>
  <si>
    <t>Espinoza</t>
  </si>
  <si>
    <t>vespinoza2@ucmerced.edu</t>
  </si>
  <si>
    <t>Dave</t>
  </si>
  <si>
    <t>Scott</t>
  </si>
  <si>
    <t>JAHmilah</t>
  </si>
  <si>
    <t>Sekhmet</t>
  </si>
  <si>
    <t>sekhmet@louisiana.edu</t>
  </si>
  <si>
    <t>Donna</t>
  </si>
  <si>
    <t>Clements</t>
  </si>
  <si>
    <t>dmp274@cornell.edu</t>
  </si>
  <si>
    <t>John</t>
  </si>
  <si>
    <t>Udookon</t>
  </si>
  <si>
    <t>Pastorjohn1299@yahoo.com</t>
  </si>
  <si>
    <t>Janie</t>
  </si>
  <si>
    <t>Hynson</t>
  </si>
  <si>
    <t>Nicole</t>
  </si>
  <si>
    <t>nscott@glynwood.org</t>
  </si>
  <si>
    <t>Sara</t>
  </si>
  <si>
    <t>Delaney</t>
  </si>
  <si>
    <t>sara.delaney@gmail.com</t>
  </si>
  <si>
    <t>FARHAD</t>
  </si>
  <si>
    <t>MIRZAEI</t>
  </si>
  <si>
    <t>farmir2001@gmail.com</t>
  </si>
  <si>
    <t>David</t>
  </si>
  <si>
    <t>Anderson</t>
  </si>
  <si>
    <t>danderson2534@gmail.com</t>
  </si>
  <si>
    <t>Harvey</t>
  </si>
  <si>
    <t>Gordon</t>
  </si>
  <si>
    <t>harveygordonsr@gmail.con</t>
  </si>
  <si>
    <t>Lucas</t>
  </si>
  <si>
    <t>McKinnon</t>
  </si>
  <si>
    <t>lmckinnon@hawaiicounty.gov</t>
  </si>
  <si>
    <t>Richard</t>
  </si>
  <si>
    <t>Straight</t>
  </si>
  <si>
    <t>richard.straight@usda.gov</t>
  </si>
  <si>
    <t>Jean</t>
  </si>
  <si>
    <t>Block</t>
  </si>
  <si>
    <t>jeangblock@gmail.com</t>
  </si>
  <si>
    <t>Charlotte</t>
  </si>
  <si>
    <t>Curtis</t>
  </si>
  <si>
    <t>charlie@progressive-agriculture.co.uk</t>
  </si>
  <si>
    <t>NR4 6PY</t>
  </si>
  <si>
    <t>Alda</t>
  </si>
  <si>
    <t>Pires</t>
  </si>
  <si>
    <t>apires@ucdavis.edu</t>
  </si>
  <si>
    <t>Gaby</t>
  </si>
  <si>
    <t>Maier</t>
  </si>
  <si>
    <t>gumaier@ucdavis.edu</t>
  </si>
  <si>
    <t>Martineau</t>
  </si>
  <si>
    <t>Rosehillhomestead@outlook.com</t>
  </si>
  <si>
    <t>Shirley</t>
  </si>
  <si>
    <t>Haile-Howard</t>
  </si>
  <si>
    <t>hailehoward49@gmail.com</t>
  </si>
  <si>
    <t>cancelled by self</t>
  </si>
  <si>
    <t>Leon</t>
  </si>
  <si>
    <t>Stangl</t>
  </si>
  <si>
    <t>yourfarm@yahoo.com</t>
  </si>
  <si>
    <t>Dalel</t>
  </si>
  <si>
    <t>Melki</t>
  </si>
  <si>
    <t>melki_dalel@yahoo.fr</t>
  </si>
  <si>
    <t>Hannia</t>
  </si>
  <si>
    <t>Villalobos</t>
  </si>
  <si>
    <t>hannia@rinconcitoorganicoirazu.com</t>
  </si>
  <si>
    <t>Linda</t>
  </si>
  <si>
    <t>Phillips</t>
  </si>
  <si>
    <t>linda.phillips@ks.nacdnet.net</t>
  </si>
  <si>
    <t>Larry</t>
  </si>
  <si>
    <t>Brandenburg</t>
  </si>
  <si>
    <t>ldblouisville@yahoo.com</t>
  </si>
  <si>
    <t>ben</t>
  </si>
  <si>
    <t>dodge</t>
  </si>
  <si>
    <t>spader1212@hotmail.com</t>
  </si>
  <si>
    <t>Hardy</t>
  </si>
  <si>
    <t>tom_hardy_99347@yahoo.com</t>
  </si>
  <si>
    <t>Aubrey</t>
  </si>
  <si>
    <t>Meissenheimer</t>
  </si>
  <si>
    <t>leseding@mail.com</t>
  </si>
  <si>
    <t>Maryn</t>
  </si>
  <si>
    <t>Jordan</t>
  </si>
  <si>
    <t>mjordan@accokeek.org</t>
  </si>
  <si>
    <t>Mark</t>
  </si>
  <si>
    <t>Hofmeyer</t>
  </si>
  <si>
    <t>markskitchenware@yahoo.com</t>
  </si>
  <si>
    <t>Roselle</t>
  </si>
  <si>
    <t>Busch</t>
  </si>
  <si>
    <t>rcbusch@ucdavis.edu</t>
  </si>
  <si>
    <t>Gil</t>
  </si>
  <si>
    <t>Gillespie</t>
  </si>
  <si>
    <t>Morin</t>
  </si>
  <si>
    <t>redwolfranch@yahoo.com</t>
  </si>
  <si>
    <t>maritess</t>
  </si>
  <si>
    <t>alaba</t>
  </si>
  <si>
    <t>naturesthrive@gmail.com</t>
  </si>
  <si>
    <t>Fred</t>
  </si>
  <si>
    <t>fjhend137@gmail.com</t>
  </si>
  <si>
    <t>james</t>
  </si>
  <si>
    <t>forgus</t>
  </si>
  <si>
    <t>jimfor@usa.net</t>
  </si>
  <si>
    <t>tom@fairsharefarm.com</t>
  </si>
  <si>
    <t>Stan</t>
  </si>
  <si>
    <t>Bates</t>
  </si>
  <si>
    <t>Kenneth</t>
  </si>
  <si>
    <t>Meyers</t>
  </si>
  <si>
    <t>andre</t>
  </si>
  <si>
    <t>blouet</t>
  </si>
  <si>
    <t>andre.blouet54@gmail.com</t>
  </si>
  <si>
    <t>xirocourt</t>
  </si>
  <si>
    <t>L</t>
  </si>
  <si>
    <t>Stephens</t>
  </si>
  <si>
    <t>Bstephens@thewavz.com</t>
  </si>
  <si>
    <t>Maureen</t>
  </si>
  <si>
    <t>McGuigan</t>
  </si>
  <si>
    <t>Maureen@uyacha.com</t>
  </si>
  <si>
    <t>Adria</t>
  </si>
  <si>
    <t>Arko</t>
  </si>
  <si>
    <t>adria@sanmateorcd.org</t>
  </si>
  <si>
    <t>Monzingo</t>
  </si>
  <si>
    <t>Jmonzingo@agcenter.lsu.edu</t>
  </si>
  <si>
    <t>Ranjith</t>
  </si>
  <si>
    <t>Kumar</t>
  </si>
  <si>
    <t>moringapromisewellness@gmail.com</t>
  </si>
  <si>
    <t>Felix</t>
  </si>
  <si>
    <t>Jimenez</t>
  </si>
  <si>
    <t>felix.jimenez@usda.gov</t>
  </si>
  <si>
    <t>susannah</t>
  </si>
  <si>
    <t>frishman-phillips</t>
  </si>
  <si>
    <t>susannah.frishman-phillips@wholefoods.com</t>
  </si>
  <si>
    <t>rebecca</t>
  </si>
  <si>
    <t>anderson</t>
  </si>
  <si>
    <t>rebecca.anderson@usda.gov</t>
  </si>
  <si>
    <t>Brian</t>
  </si>
  <si>
    <t>Gwin</t>
  </si>
  <si>
    <t>gwin.35@osu.edu</t>
  </si>
  <si>
    <t>Gesina</t>
  </si>
  <si>
    <t>Beckert</t>
  </si>
  <si>
    <t>Gesina.beckert@gmail.com</t>
  </si>
  <si>
    <t>Brandon</t>
  </si>
  <si>
    <t>Honeycutt</t>
  </si>
  <si>
    <t>brandon.honeycutt@mail.house.gov</t>
  </si>
  <si>
    <t>Joe</t>
  </si>
  <si>
    <t>Ben-eliezer</t>
  </si>
  <si>
    <t>joeben-eliezer@ccimail.com</t>
  </si>
  <si>
    <t>Dana</t>
  </si>
  <si>
    <t>Havas</t>
  </si>
  <si>
    <t>dmh353@cornell.edu</t>
  </si>
  <si>
    <t>Jerimiah</t>
  </si>
  <si>
    <t>Haughee</t>
  </si>
  <si>
    <t>jerimiahH@protonmail.com</t>
  </si>
  <si>
    <t>Mary</t>
  </si>
  <si>
    <t>Bolling</t>
  </si>
  <si>
    <t>marybolling88@gmail.com</t>
  </si>
  <si>
    <t>Ashley</t>
  </si>
  <si>
    <t>Woolf</t>
  </si>
  <si>
    <t>bobschwabbler@yahoo.com</t>
  </si>
  <si>
    <t>katie</t>
  </si>
  <si>
    <t>steneroden</t>
  </si>
  <si>
    <t>ksteneroden@gmail.com</t>
  </si>
  <si>
    <t>Chris</t>
  </si>
  <si>
    <t>Link</t>
  </si>
  <si>
    <t>Chris@appalachian.org</t>
  </si>
  <si>
    <t>Patrick</t>
  </si>
  <si>
    <t>Byers</t>
  </si>
  <si>
    <t>byerspl@missouri.edu</t>
  </si>
  <si>
    <t>Rev Doc Denise Elizabeth</t>
  </si>
  <si>
    <t>Hall</t>
  </si>
  <si>
    <t>drdenisehall@gmail.com</t>
  </si>
  <si>
    <t>Ardashir</t>
  </si>
  <si>
    <t>Sheikhahmadi</t>
  </si>
  <si>
    <t>a.sheikhahmadi@gmail.com</t>
  </si>
  <si>
    <t>Jess</t>
  </si>
  <si>
    <t>Bernstein</t>
  </si>
  <si>
    <t>richandjess@gmail.com</t>
  </si>
  <si>
    <t>Ravi</t>
  </si>
  <si>
    <t>ravibattankheri@gmail.com</t>
  </si>
  <si>
    <t>Maxwell</t>
  </si>
  <si>
    <t>Rygiol</t>
  </si>
  <si>
    <t>mrygiol@ucanr.edu</t>
  </si>
  <si>
    <t>Alam Surya</t>
  </si>
  <si>
    <t>Wijaya</t>
  </si>
  <si>
    <t>alamswijaya@gmail.com</t>
  </si>
  <si>
    <t>Cather</t>
  </si>
  <si>
    <t>amanda@millionacrechallenge.org</t>
  </si>
  <si>
    <t>Hilfinger</t>
  </si>
  <si>
    <t>dhilfinger@centralstate.edu</t>
  </si>
  <si>
    <t>Anne</t>
  </si>
  <si>
    <t>Carey</t>
  </si>
  <si>
    <t>amcarey10@gmail.com</t>
  </si>
  <si>
    <t>Celine</t>
  </si>
  <si>
    <t>Morales</t>
  </si>
  <si>
    <t>celine.morales@usda.gov</t>
  </si>
  <si>
    <t>Jaqui</t>
  </si>
  <si>
    <t>Ringel</t>
  </si>
  <si>
    <t>jaqui.ringel@greenstarfarmsc.com</t>
  </si>
  <si>
    <t>Brenda</t>
  </si>
  <si>
    <t>Floyd</t>
  </si>
  <si>
    <t>bxf4420@dcccd.edu</t>
  </si>
  <si>
    <t>DeLisa</t>
  </si>
  <si>
    <t>Lewis</t>
  </si>
  <si>
    <t>delisa@greenfirefarm.ca</t>
  </si>
  <si>
    <t>V9L6E8</t>
  </si>
  <si>
    <t>Lucia</t>
  </si>
  <si>
    <t>Schulz</t>
  </si>
  <si>
    <t>lucias@cfra.org</t>
  </si>
  <si>
    <t>Jackson</t>
  </si>
  <si>
    <t>BrokenPaddleFarm@gmail.com</t>
  </si>
  <si>
    <t>Alexandra</t>
  </si>
  <si>
    <t>Wall</t>
  </si>
  <si>
    <t>alexandra.jardine@cnh.gob.mx</t>
  </si>
  <si>
    <t>Laura</t>
  </si>
  <si>
    <t>Lengnick</t>
  </si>
  <si>
    <t>laura@cultivatingresilience.com</t>
  </si>
  <si>
    <t>Callister</t>
  </si>
  <si>
    <t>Lulu</t>
  </si>
  <si>
    <t>Zee</t>
  </si>
  <si>
    <t>lulu2000nb@yahoo.com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</si>
</sst>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03F4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2" fontId="0" fillId="0" borderId="0" xfId="0" applyNumberForma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right"/>
    </xf>
    <xf numFmtId="0" fontId="5" fillId="0" borderId="0" xfId="0" applyFont="1"/>
    <xf numFmtId="2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FFD7-5717-471D-A577-B5DB900F418C}">
  <dimension ref="A1:R184"/>
  <sheetViews>
    <sheetView topLeftCell="M118" workbookViewId="0">
      <selection activeCell="I134" sqref="I134"/>
    </sheetView>
  </sheetViews>
  <sheetFormatPr defaultRowHeight="14.5" x14ac:dyDescent="0.35"/>
  <cols>
    <col min="6" max="6" width="9.1796875" customWidth="1"/>
    <col min="7" max="7" width="16.453125" customWidth="1"/>
    <col min="9" max="10" width="18.54296875" customWidth="1"/>
    <col min="11" max="11" width="23" customWidth="1"/>
    <col min="12" max="12" width="48.90625" customWidth="1"/>
    <col min="13" max="13" width="51.1796875" customWidth="1"/>
    <col min="14" max="14" width="21.1796875" customWidth="1"/>
    <col min="15" max="15" width="32.81640625" customWidth="1"/>
    <col min="17" max="17" width="48.7265625" customWidth="1"/>
  </cols>
  <sheetData>
    <row r="1" spans="1:18" x14ac:dyDescent="0.35">
      <c r="A1" s="10" t="s">
        <v>294</v>
      </c>
      <c r="B1" s="10" t="s">
        <v>295</v>
      </c>
      <c r="C1" s="10" t="s">
        <v>296</v>
      </c>
      <c r="D1" s="10" t="s">
        <v>297</v>
      </c>
      <c r="E1" s="10" t="s">
        <v>298</v>
      </c>
      <c r="F1" s="10" t="s">
        <v>299</v>
      </c>
      <c r="G1" s="10" t="s">
        <v>300</v>
      </c>
      <c r="I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R1" t="s">
        <v>7</v>
      </c>
    </row>
    <row r="2" spans="1:18" x14ac:dyDescent="0.35">
      <c r="A2" s="10" t="s">
        <v>301</v>
      </c>
      <c r="B2" s="10" t="s">
        <v>302</v>
      </c>
      <c r="C2" s="10" t="s">
        <v>303</v>
      </c>
      <c r="D2" s="11">
        <v>44145.295138888891</v>
      </c>
      <c r="E2" s="10" t="s">
        <v>304</v>
      </c>
      <c r="F2" s="10" t="s">
        <v>302</v>
      </c>
      <c r="G2" s="10">
        <v>13501</v>
      </c>
      <c r="I2" t="s">
        <v>8</v>
      </c>
      <c r="K2" t="s">
        <v>9</v>
      </c>
      <c r="L2" t="s">
        <v>10</v>
      </c>
      <c r="M2" t="s">
        <v>11</v>
      </c>
      <c r="N2" t="s">
        <v>12</v>
      </c>
      <c r="O2">
        <v>0.5</v>
      </c>
      <c r="P2" t="s">
        <v>12</v>
      </c>
      <c r="R2" t="s">
        <v>13</v>
      </c>
    </row>
    <row r="3" spans="1:18" x14ac:dyDescent="0.35">
      <c r="A3" s="10" t="s">
        <v>305</v>
      </c>
      <c r="B3" s="10" t="s">
        <v>306</v>
      </c>
      <c r="C3" s="10" t="s">
        <v>307</v>
      </c>
      <c r="D3" s="11">
        <v>44145.726388888892</v>
      </c>
      <c r="E3" s="10" t="s">
        <v>304</v>
      </c>
      <c r="F3" s="10" t="s">
        <v>306</v>
      </c>
      <c r="G3" s="10">
        <v>34484</v>
      </c>
      <c r="I3" t="s">
        <v>14</v>
      </c>
      <c r="K3" t="s">
        <v>15</v>
      </c>
      <c r="L3" t="s">
        <v>16</v>
      </c>
      <c r="M3" t="s">
        <v>17</v>
      </c>
      <c r="N3" t="s">
        <v>18</v>
      </c>
      <c r="O3">
        <v>80</v>
      </c>
      <c r="P3" t="s">
        <v>18</v>
      </c>
      <c r="R3" t="s">
        <v>13</v>
      </c>
    </row>
    <row r="4" spans="1:18" x14ac:dyDescent="0.35">
      <c r="A4" s="10" t="s">
        <v>308</v>
      </c>
      <c r="B4" s="10" t="s">
        <v>309</v>
      </c>
      <c r="C4" s="10" t="s">
        <v>310</v>
      </c>
      <c r="D4" s="11">
        <v>44145.468055555553</v>
      </c>
      <c r="E4" s="10" t="s">
        <v>304</v>
      </c>
      <c r="F4" s="10" t="s">
        <v>309</v>
      </c>
      <c r="G4" s="10" t="s">
        <v>311</v>
      </c>
      <c r="I4" t="s">
        <v>19</v>
      </c>
      <c r="K4" t="s">
        <v>15</v>
      </c>
      <c r="L4" t="s">
        <v>20</v>
      </c>
      <c r="M4" t="s">
        <v>21</v>
      </c>
      <c r="N4" t="s">
        <v>18</v>
      </c>
      <c r="O4">
        <v>100</v>
      </c>
      <c r="P4" t="s">
        <v>18</v>
      </c>
      <c r="R4" t="s">
        <v>13</v>
      </c>
    </row>
    <row r="5" spans="1:18" x14ac:dyDescent="0.35">
      <c r="A5" s="10" t="s">
        <v>312</v>
      </c>
      <c r="B5" s="10" t="s">
        <v>313</v>
      </c>
      <c r="C5" s="10" t="s">
        <v>260</v>
      </c>
      <c r="D5" s="11">
        <v>44147.419444444444</v>
      </c>
      <c r="E5" s="10" t="s">
        <v>304</v>
      </c>
      <c r="F5" s="10" t="s">
        <v>313</v>
      </c>
      <c r="G5" s="10">
        <v>44904</v>
      </c>
      <c r="I5" t="s">
        <v>22</v>
      </c>
      <c r="K5" t="s">
        <v>9</v>
      </c>
      <c r="L5" t="s">
        <v>23</v>
      </c>
      <c r="M5" t="s">
        <v>24</v>
      </c>
      <c r="N5" t="s">
        <v>12</v>
      </c>
      <c r="O5">
        <v>25</v>
      </c>
      <c r="P5" t="s">
        <v>12</v>
      </c>
      <c r="R5" t="s">
        <v>13</v>
      </c>
    </row>
    <row r="6" spans="1:18" x14ac:dyDescent="0.35">
      <c r="A6" s="10" t="s">
        <v>314</v>
      </c>
      <c r="B6" s="10" t="s">
        <v>315</v>
      </c>
      <c r="C6" s="10" t="s">
        <v>316</v>
      </c>
      <c r="D6" s="11">
        <v>44148.447916666664</v>
      </c>
      <c r="E6" s="10" t="s">
        <v>304</v>
      </c>
      <c r="F6" s="10" t="s">
        <v>315</v>
      </c>
      <c r="G6" s="10" t="s">
        <v>317</v>
      </c>
      <c r="I6" t="s">
        <v>25</v>
      </c>
      <c r="K6" t="s">
        <v>26</v>
      </c>
      <c r="L6" t="s">
        <v>27</v>
      </c>
      <c r="M6" t="s">
        <v>28</v>
      </c>
      <c r="N6" t="s">
        <v>18</v>
      </c>
      <c r="O6">
        <v>10</v>
      </c>
      <c r="P6" t="s">
        <v>12</v>
      </c>
      <c r="R6" t="s">
        <v>13</v>
      </c>
    </row>
    <row r="7" spans="1:18" x14ac:dyDescent="0.35">
      <c r="A7" s="10" t="s">
        <v>318</v>
      </c>
      <c r="B7" s="10" t="s">
        <v>319</v>
      </c>
      <c r="C7" s="10" t="s">
        <v>320</v>
      </c>
      <c r="D7" s="11">
        <v>44145.526388888888</v>
      </c>
      <c r="E7" s="10" t="s">
        <v>304</v>
      </c>
      <c r="F7" s="10" t="s">
        <v>319</v>
      </c>
      <c r="G7" s="10">
        <v>100265</v>
      </c>
      <c r="I7" t="s">
        <v>29</v>
      </c>
      <c r="K7" t="s">
        <v>30</v>
      </c>
      <c r="L7" t="s">
        <v>9</v>
      </c>
      <c r="M7" t="s">
        <v>31</v>
      </c>
      <c r="N7" t="s">
        <v>18</v>
      </c>
      <c r="O7" t="s">
        <v>32</v>
      </c>
      <c r="P7" t="s">
        <v>18</v>
      </c>
      <c r="R7" t="s">
        <v>13</v>
      </c>
    </row>
    <row r="8" spans="1:18" x14ac:dyDescent="0.35">
      <c r="A8" s="10" t="s">
        <v>321</v>
      </c>
      <c r="B8" s="10" t="s">
        <v>322</v>
      </c>
      <c r="C8" s="10" t="s">
        <v>262</v>
      </c>
      <c r="D8" s="11">
        <v>44147.620138888888</v>
      </c>
      <c r="E8" s="10" t="s">
        <v>304</v>
      </c>
      <c r="F8" s="10" t="s">
        <v>322</v>
      </c>
      <c r="G8" s="10">
        <v>5655</v>
      </c>
      <c r="I8" t="s">
        <v>33</v>
      </c>
      <c r="K8" t="s">
        <v>9</v>
      </c>
      <c r="L8" t="s">
        <v>34</v>
      </c>
      <c r="M8" t="s">
        <v>35</v>
      </c>
      <c r="N8" t="s">
        <v>12</v>
      </c>
      <c r="O8">
        <v>57</v>
      </c>
      <c r="P8" t="s">
        <v>12</v>
      </c>
      <c r="R8" t="s">
        <v>13</v>
      </c>
    </row>
    <row r="9" spans="1:18" x14ac:dyDescent="0.35">
      <c r="A9" s="10" t="s">
        <v>323</v>
      </c>
      <c r="B9" s="10" t="s">
        <v>324</v>
      </c>
      <c r="C9" s="10" t="s">
        <v>325</v>
      </c>
      <c r="D9" s="11">
        <v>44145.791666666664</v>
      </c>
      <c r="E9" s="10" t="s">
        <v>304</v>
      </c>
      <c r="F9" s="10" t="s">
        <v>324</v>
      </c>
      <c r="G9" s="10">
        <v>78737</v>
      </c>
      <c r="I9" t="s">
        <v>36</v>
      </c>
      <c r="K9" t="s">
        <v>9</v>
      </c>
      <c r="L9" t="s">
        <v>37</v>
      </c>
      <c r="M9" t="s">
        <v>38</v>
      </c>
      <c r="N9" t="s">
        <v>12</v>
      </c>
      <c r="O9">
        <v>5</v>
      </c>
      <c r="P9" t="s">
        <v>12</v>
      </c>
      <c r="R9" t="s">
        <v>13</v>
      </c>
    </row>
    <row r="10" spans="1:18" x14ac:dyDescent="0.35">
      <c r="A10" s="10" t="s">
        <v>326</v>
      </c>
      <c r="B10" s="10" t="s">
        <v>327</v>
      </c>
      <c r="C10" s="10" t="s">
        <v>328</v>
      </c>
      <c r="D10" s="11">
        <v>44151.42291666667</v>
      </c>
      <c r="E10" s="10" t="s">
        <v>304</v>
      </c>
      <c r="F10" s="10" t="s">
        <v>327</v>
      </c>
      <c r="G10" s="10">
        <v>78662</v>
      </c>
      <c r="I10" t="s">
        <v>36</v>
      </c>
      <c r="K10" t="s">
        <v>26</v>
      </c>
      <c r="L10" t="s">
        <v>39</v>
      </c>
      <c r="M10" t="s">
        <v>40</v>
      </c>
      <c r="N10" t="s">
        <v>12</v>
      </c>
      <c r="O10" t="s">
        <v>39</v>
      </c>
      <c r="P10" t="s">
        <v>12</v>
      </c>
      <c r="R10" t="s">
        <v>41</v>
      </c>
    </row>
    <row r="11" spans="1:18" x14ac:dyDescent="0.35">
      <c r="A11" s="10" t="s">
        <v>329</v>
      </c>
      <c r="B11" s="10" t="s">
        <v>330</v>
      </c>
      <c r="C11" s="10" t="s">
        <v>331</v>
      </c>
      <c r="D11" s="11">
        <v>44146.490972222222</v>
      </c>
      <c r="E11" s="10" t="s">
        <v>304</v>
      </c>
      <c r="F11" s="10" t="s">
        <v>330</v>
      </c>
      <c r="G11" s="10">
        <v>59911</v>
      </c>
      <c r="I11" t="s">
        <v>42</v>
      </c>
      <c r="K11" t="s">
        <v>15</v>
      </c>
      <c r="L11" t="s">
        <v>43</v>
      </c>
      <c r="M11" t="s">
        <v>44</v>
      </c>
      <c r="N11" t="s">
        <v>18</v>
      </c>
      <c r="O11">
        <v>120</v>
      </c>
      <c r="P11" t="s">
        <v>18</v>
      </c>
      <c r="R11" t="s">
        <v>45</v>
      </c>
    </row>
    <row r="12" spans="1:18" x14ac:dyDescent="0.35">
      <c r="A12" s="10" t="s">
        <v>332</v>
      </c>
      <c r="B12" s="10" t="s">
        <v>333</v>
      </c>
      <c r="C12" s="10" t="s">
        <v>334</v>
      </c>
      <c r="D12" s="11">
        <v>44145.496527777781</v>
      </c>
      <c r="E12" s="10" t="s">
        <v>304</v>
      </c>
      <c r="F12" s="10" t="s">
        <v>333</v>
      </c>
      <c r="G12" s="10">
        <v>29153</v>
      </c>
      <c r="I12" t="s">
        <v>46</v>
      </c>
      <c r="K12" t="s">
        <v>47</v>
      </c>
      <c r="L12" t="s">
        <v>48</v>
      </c>
      <c r="M12" t="s">
        <v>49</v>
      </c>
      <c r="N12" t="s">
        <v>12</v>
      </c>
      <c r="O12" t="s">
        <v>50</v>
      </c>
      <c r="P12" t="s">
        <v>12</v>
      </c>
      <c r="R12" t="s">
        <v>41</v>
      </c>
    </row>
    <row r="13" spans="1:18" x14ac:dyDescent="0.35">
      <c r="A13" s="10" t="s">
        <v>335</v>
      </c>
      <c r="B13" s="10" t="s">
        <v>336</v>
      </c>
      <c r="C13" s="10" t="s">
        <v>337</v>
      </c>
      <c r="D13" s="11">
        <v>44145.572916666664</v>
      </c>
      <c r="E13" s="10" t="s">
        <v>304</v>
      </c>
      <c r="F13" s="10" t="s">
        <v>336</v>
      </c>
      <c r="G13" s="10">
        <v>5058</v>
      </c>
      <c r="I13" t="s">
        <v>33</v>
      </c>
      <c r="K13" t="s">
        <v>9</v>
      </c>
      <c r="L13">
        <v>70</v>
      </c>
      <c r="M13" t="s">
        <v>51</v>
      </c>
      <c r="N13" t="s">
        <v>18</v>
      </c>
      <c r="O13">
        <v>70</v>
      </c>
      <c r="P13" t="s">
        <v>18</v>
      </c>
      <c r="R13" t="s">
        <v>13</v>
      </c>
    </row>
    <row r="14" spans="1:18" x14ac:dyDescent="0.35">
      <c r="A14" s="10" t="s">
        <v>338</v>
      </c>
      <c r="B14" s="10" t="s">
        <v>339</v>
      </c>
      <c r="C14" s="10" t="s">
        <v>340</v>
      </c>
      <c r="D14" s="11">
        <v>44151.835416666669</v>
      </c>
      <c r="E14" s="10" t="s">
        <v>304</v>
      </c>
      <c r="F14" s="10" t="s">
        <v>339</v>
      </c>
      <c r="G14" s="10">
        <v>47720</v>
      </c>
      <c r="I14" t="s">
        <v>52</v>
      </c>
      <c r="K14" t="s">
        <v>9</v>
      </c>
      <c r="L14" t="s">
        <v>53</v>
      </c>
      <c r="M14" t="s">
        <v>54</v>
      </c>
      <c r="N14" t="s">
        <v>18</v>
      </c>
      <c r="O14">
        <v>250</v>
      </c>
      <c r="P14" t="s">
        <v>18</v>
      </c>
      <c r="R14" t="s">
        <v>41</v>
      </c>
    </row>
    <row r="15" spans="1:18" x14ac:dyDescent="0.35">
      <c r="A15" s="10" t="s">
        <v>341</v>
      </c>
      <c r="B15" s="10" t="s">
        <v>342</v>
      </c>
      <c r="C15" s="10" t="s">
        <v>343</v>
      </c>
      <c r="D15" s="11">
        <v>44145.713888888888</v>
      </c>
      <c r="E15" s="10" t="s">
        <v>304</v>
      </c>
      <c r="F15" s="10" t="s">
        <v>342</v>
      </c>
      <c r="G15" s="10">
        <v>77406</v>
      </c>
      <c r="I15" t="s">
        <v>36</v>
      </c>
      <c r="K15" t="s">
        <v>26</v>
      </c>
      <c r="L15">
        <v>0</v>
      </c>
      <c r="M15" t="s">
        <v>55</v>
      </c>
      <c r="N15" t="s">
        <v>12</v>
      </c>
      <c r="O15">
        <v>0</v>
      </c>
      <c r="P15" t="s">
        <v>12</v>
      </c>
      <c r="R15" t="s">
        <v>13</v>
      </c>
    </row>
    <row r="16" spans="1:18" x14ac:dyDescent="0.35">
      <c r="A16" s="10" t="s">
        <v>344</v>
      </c>
      <c r="B16" s="10" t="s">
        <v>345</v>
      </c>
      <c r="C16" s="10" t="s">
        <v>346</v>
      </c>
      <c r="D16" s="11">
        <v>44145.839583333334</v>
      </c>
      <c r="E16" s="10" t="s">
        <v>304</v>
      </c>
      <c r="F16" s="10" t="s">
        <v>345</v>
      </c>
      <c r="G16" s="10">
        <v>29461</v>
      </c>
      <c r="I16" t="s">
        <v>46</v>
      </c>
      <c r="K16" t="s">
        <v>26</v>
      </c>
      <c r="L16" t="s">
        <v>39</v>
      </c>
      <c r="M16" t="s">
        <v>55</v>
      </c>
      <c r="N16" t="s">
        <v>12</v>
      </c>
      <c r="O16">
        <v>7</v>
      </c>
      <c r="P16" t="s">
        <v>12</v>
      </c>
      <c r="R16" t="s">
        <v>41</v>
      </c>
    </row>
    <row r="17" spans="1:18" x14ac:dyDescent="0.35">
      <c r="A17" s="10" t="s">
        <v>347</v>
      </c>
      <c r="B17" s="10" t="s">
        <v>348</v>
      </c>
      <c r="C17" s="10" t="s">
        <v>349</v>
      </c>
      <c r="D17" s="11">
        <v>44146.550694444442</v>
      </c>
      <c r="E17" s="10" t="s">
        <v>304</v>
      </c>
      <c r="F17" s="10" t="s">
        <v>348</v>
      </c>
      <c r="G17" s="10">
        <v>20607</v>
      </c>
      <c r="I17" t="s">
        <v>56</v>
      </c>
      <c r="K17" t="s">
        <v>9</v>
      </c>
      <c r="L17" t="s">
        <v>57</v>
      </c>
      <c r="M17" t="s">
        <v>58</v>
      </c>
      <c r="N17" t="s">
        <v>18</v>
      </c>
      <c r="O17">
        <v>200</v>
      </c>
      <c r="P17" t="s">
        <v>18</v>
      </c>
      <c r="R17" t="s">
        <v>41</v>
      </c>
    </row>
    <row r="18" spans="1:18" x14ac:dyDescent="0.35">
      <c r="A18" s="10" t="s">
        <v>350</v>
      </c>
      <c r="B18" s="10" t="s">
        <v>351</v>
      </c>
      <c r="C18" s="10" t="s">
        <v>352</v>
      </c>
      <c r="D18" s="11">
        <v>44151.3</v>
      </c>
      <c r="E18" s="10" t="s">
        <v>304</v>
      </c>
      <c r="F18" s="10" t="s">
        <v>351</v>
      </c>
      <c r="G18" s="10">
        <v>38570</v>
      </c>
      <c r="I18" t="s">
        <v>29</v>
      </c>
      <c r="K18" t="s">
        <v>9</v>
      </c>
      <c r="L18">
        <v>4</v>
      </c>
      <c r="M18" t="s">
        <v>59</v>
      </c>
      <c r="N18" t="s">
        <v>12</v>
      </c>
      <c r="O18">
        <v>4</v>
      </c>
      <c r="P18" t="s">
        <v>12</v>
      </c>
      <c r="R18" t="s">
        <v>45</v>
      </c>
    </row>
    <row r="19" spans="1:18" x14ac:dyDescent="0.35">
      <c r="A19" s="10" t="s">
        <v>353</v>
      </c>
      <c r="B19" s="10" t="s">
        <v>354</v>
      </c>
      <c r="C19" s="10" t="s">
        <v>355</v>
      </c>
      <c r="D19" s="11">
        <v>44148.32916666667</v>
      </c>
      <c r="E19" s="10" t="s">
        <v>304</v>
      </c>
      <c r="F19" s="10" t="s">
        <v>354</v>
      </c>
      <c r="G19" s="10">
        <v>78363</v>
      </c>
      <c r="I19" t="s">
        <v>36</v>
      </c>
      <c r="K19" t="s">
        <v>60</v>
      </c>
      <c r="L19" t="s">
        <v>61</v>
      </c>
      <c r="M19" t="s">
        <v>62</v>
      </c>
      <c r="N19" t="s">
        <v>12</v>
      </c>
      <c r="O19" t="s">
        <v>61</v>
      </c>
      <c r="P19" t="s">
        <v>12</v>
      </c>
      <c r="R19" t="s">
        <v>13</v>
      </c>
    </row>
    <row r="20" spans="1:18" x14ac:dyDescent="0.35">
      <c r="A20" s="10" t="s">
        <v>356</v>
      </c>
      <c r="B20" s="10" t="s">
        <v>313</v>
      </c>
      <c r="C20" s="10" t="s">
        <v>357</v>
      </c>
      <c r="D20" s="11">
        <v>44148.305555555555</v>
      </c>
      <c r="E20" s="10" t="s">
        <v>304</v>
      </c>
      <c r="F20" s="10" t="s">
        <v>313</v>
      </c>
      <c r="G20" s="10">
        <v>27021</v>
      </c>
      <c r="I20" t="s">
        <v>63</v>
      </c>
      <c r="K20" t="s">
        <v>9</v>
      </c>
      <c r="L20" t="s">
        <v>64</v>
      </c>
      <c r="M20" t="s">
        <v>65</v>
      </c>
      <c r="N20" t="s">
        <v>18</v>
      </c>
      <c r="O20">
        <v>60</v>
      </c>
      <c r="P20" t="s">
        <v>18</v>
      </c>
      <c r="R20" t="s">
        <v>13</v>
      </c>
    </row>
    <row r="21" spans="1:18" x14ac:dyDescent="0.35">
      <c r="A21" s="10" t="s">
        <v>358</v>
      </c>
      <c r="B21" s="10" t="s">
        <v>359</v>
      </c>
      <c r="C21" s="10" t="s">
        <v>360</v>
      </c>
      <c r="D21" s="11">
        <v>44145.333333333336</v>
      </c>
      <c r="E21" s="10" t="s">
        <v>304</v>
      </c>
      <c r="F21" s="10" t="s">
        <v>359</v>
      </c>
      <c r="G21" s="10">
        <v>87801</v>
      </c>
      <c r="I21" t="s">
        <v>66</v>
      </c>
      <c r="K21" t="s">
        <v>26</v>
      </c>
      <c r="L21" t="s">
        <v>67</v>
      </c>
      <c r="M21" t="s">
        <v>68</v>
      </c>
      <c r="N21" t="s">
        <v>12</v>
      </c>
      <c r="O21" t="s">
        <v>67</v>
      </c>
      <c r="P21" t="s">
        <v>18</v>
      </c>
      <c r="R21" t="s">
        <v>13</v>
      </c>
    </row>
    <row r="22" spans="1:18" x14ac:dyDescent="0.35">
      <c r="A22" s="10" t="s">
        <v>361</v>
      </c>
      <c r="B22" s="10" t="s">
        <v>362</v>
      </c>
      <c r="C22" s="10" t="s">
        <v>226</v>
      </c>
      <c r="D22" s="11">
        <v>44146.397916666669</v>
      </c>
      <c r="E22" s="10" t="s">
        <v>304</v>
      </c>
      <c r="F22" s="10" t="s">
        <v>362</v>
      </c>
      <c r="G22" s="10">
        <v>55382</v>
      </c>
      <c r="I22" t="s">
        <v>69</v>
      </c>
      <c r="K22" t="s">
        <v>15</v>
      </c>
      <c r="L22" t="s">
        <v>37</v>
      </c>
      <c r="M22" t="s">
        <v>70</v>
      </c>
      <c r="N22" t="s">
        <v>18</v>
      </c>
      <c r="O22">
        <v>94</v>
      </c>
      <c r="P22" t="s">
        <v>12</v>
      </c>
      <c r="R22" t="s">
        <v>41</v>
      </c>
    </row>
    <row r="23" spans="1:18" x14ac:dyDescent="0.35">
      <c r="A23" s="10" t="s">
        <v>363</v>
      </c>
      <c r="B23" s="10" t="s">
        <v>364</v>
      </c>
      <c r="C23" s="10" t="s">
        <v>240</v>
      </c>
      <c r="D23" s="11">
        <v>44152.613888888889</v>
      </c>
      <c r="E23" s="10" t="s">
        <v>304</v>
      </c>
      <c r="F23" s="10" t="s">
        <v>364</v>
      </c>
      <c r="G23" s="10">
        <v>10918</v>
      </c>
      <c r="I23" t="s">
        <v>8</v>
      </c>
      <c r="K23" t="s">
        <v>9</v>
      </c>
      <c r="L23" t="s">
        <v>71</v>
      </c>
      <c r="M23" t="s">
        <v>72</v>
      </c>
      <c r="N23" t="s">
        <v>18</v>
      </c>
      <c r="O23" t="s">
        <v>73</v>
      </c>
      <c r="P23" t="s">
        <v>18</v>
      </c>
      <c r="R23" t="s">
        <v>13</v>
      </c>
    </row>
    <row r="24" spans="1:18" x14ac:dyDescent="0.35">
      <c r="A24" s="10" t="s">
        <v>365</v>
      </c>
      <c r="B24" s="10" t="s">
        <v>366</v>
      </c>
      <c r="C24" s="10" t="s">
        <v>367</v>
      </c>
      <c r="D24" s="11">
        <v>44149.464583333334</v>
      </c>
      <c r="E24" s="10" t="s">
        <v>304</v>
      </c>
      <c r="F24" s="10" t="s">
        <v>366</v>
      </c>
      <c r="G24" s="10">
        <v>132041</v>
      </c>
      <c r="I24" t="s">
        <v>52</v>
      </c>
      <c r="K24" t="s">
        <v>9</v>
      </c>
      <c r="L24" t="s">
        <v>48</v>
      </c>
      <c r="M24" t="s">
        <v>74</v>
      </c>
      <c r="N24" t="s">
        <v>12</v>
      </c>
      <c r="O24" t="s">
        <v>75</v>
      </c>
      <c r="P24" t="s">
        <v>18</v>
      </c>
      <c r="R24" t="s">
        <v>45</v>
      </c>
    </row>
    <row r="25" spans="1:18" x14ac:dyDescent="0.35">
      <c r="A25" s="10" t="s">
        <v>368</v>
      </c>
      <c r="B25" s="10" t="s">
        <v>369</v>
      </c>
      <c r="C25" s="10" t="s">
        <v>370</v>
      </c>
      <c r="D25" s="11">
        <v>44151.476388888892</v>
      </c>
      <c r="E25" s="10" t="s">
        <v>304</v>
      </c>
      <c r="F25" s="10" t="s">
        <v>369</v>
      </c>
      <c r="G25" s="10">
        <v>5401</v>
      </c>
      <c r="I25" t="s">
        <v>33</v>
      </c>
      <c r="K25" t="s">
        <v>60</v>
      </c>
      <c r="L25" t="s">
        <v>76</v>
      </c>
      <c r="M25" t="s">
        <v>76</v>
      </c>
      <c r="N25" t="s">
        <v>12</v>
      </c>
      <c r="O25" t="s">
        <v>76</v>
      </c>
      <c r="P25" t="s">
        <v>12</v>
      </c>
      <c r="R25" t="s">
        <v>13</v>
      </c>
    </row>
    <row r="26" spans="1:18" x14ac:dyDescent="0.35">
      <c r="A26" s="10" t="s">
        <v>371</v>
      </c>
      <c r="B26" s="10" t="s">
        <v>372</v>
      </c>
      <c r="C26" s="10" t="s">
        <v>373</v>
      </c>
      <c r="D26" s="11">
        <v>44145.393055555556</v>
      </c>
      <c r="E26" s="10" t="s">
        <v>304</v>
      </c>
      <c r="F26" s="10" t="s">
        <v>372</v>
      </c>
      <c r="G26" s="10">
        <v>83805</v>
      </c>
      <c r="I26" t="s">
        <v>77</v>
      </c>
      <c r="K26" t="s">
        <v>26</v>
      </c>
      <c r="L26">
        <v>1</v>
      </c>
      <c r="M26" t="s">
        <v>78</v>
      </c>
      <c r="N26" t="s">
        <v>12</v>
      </c>
      <c r="O26">
        <v>1</v>
      </c>
      <c r="P26" t="s">
        <v>12</v>
      </c>
      <c r="R26" t="s">
        <v>41</v>
      </c>
    </row>
    <row r="27" spans="1:18" x14ac:dyDescent="0.35">
      <c r="A27" s="10" t="s">
        <v>374</v>
      </c>
      <c r="B27" s="10" t="s">
        <v>375</v>
      </c>
      <c r="C27" s="10" t="s">
        <v>376</v>
      </c>
      <c r="D27" s="11">
        <v>44145.756944444445</v>
      </c>
      <c r="E27" s="10" t="s">
        <v>304</v>
      </c>
      <c r="F27" s="10" t="s">
        <v>375</v>
      </c>
      <c r="G27" s="10">
        <v>75754</v>
      </c>
      <c r="I27" t="s">
        <v>36</v>
      </c>
      <c r="K27" t="s">
        <v>9</v>
      </c>
      <c r="L27" t="s">
        <v>79</v>
      </c>
      <c r="M27" t="s">
        <v>80</v>
      </c>
      <c r="N27" t="s">
        <v>18</v>
      </c>
      <c r="O27">
        <v>10</v>
      </c>
      <c r="P27" t="s">
        <v>18</v>
      </c>
      <c r="R27" t="s">
        <v>41</v>
      </c>
    </row>
    <row r="28" spans="1:18" x14ac:dyDescent="0.35">
      <c r="A28" s="10" t="s">
        <v>377</v>
      </c>
      <c r="B28" s="10" t="s">
        <v>378</v>
      </c>
      <c r="C28" s="10" t="s">
        <v>379</v>
      </c>
      <c r="D28" s="11">
        <v>44148.416666666664</v>
      </c>
      <c r="E28" s="10" t="s">
        <v>304</v>
      </c>
      <c r="F28" s="10" t="s">
        <v>378</v>
      </c>
      <c r="G28" s="10">
        <v>94582</v>
      </c>
      <c r="I28" t="s">
        <v>81</v>
      </c>
      <c r="K28" t="s">
        <v>30</v>
      </c>
      <c r="L28" t="s">
        <v>82</v>
      </c>
      <c r="M28" t="s">
        <v>82</v>
      </c>
      <c r="N28" t="s">
        <v>12</v>
      </c>
      <c r="O28" t="s">
        <v>82</v>
      </c>
      <c r="P28" t="s">
        <v>12</v>
      </c>
      <c r="R28" t="s">
        <v>41</v>
      </c>
    </row>
    <row r="29" spans="1:18" x14ac:dyDescent="0.35">
      <c r="A29" s="10" t="s">
        <v>380</v>
      </c>
      <c r="B29" s="10" t="s">
        <v>381</v>
      </c>
      <c r="C29" s="10" t="s">
        <v>382</v>
      </c>
      <c r="D29" s="11">
        <v>44145.660416666666</v>
      </c>
      <c r="E29" s="10" t="s">
        <v>304</v>
      </c>
      <c r="F29" s="10" t="s">
        <v>381</v>
      </c>
      <c r="G29" s="10">
        <v>83714</v>
      </c>
      <c r="I29" t="s">
        <v>77</v>
      </c>
      <c r="K29" t="s">
        <v>9</v>
      </c>
      <c r="L29" t="s">
        <v>83</v>
      </c>
      <c r="M29" t="s">
        <v>84</v>
      </c>
      <c r="N29" t="s">
        <v>18</v>
      </c>
      <c r="O29" t="s">
        <v>83</v>
      </c>
      <c r="P29" t="s">
        <v>18</v>
      </c>
      <c r="R29" t="s">
        <v>13</v>
      </c>
    </row>
    <row r="30" spans="1:18" x14ac:dyDescent="0.35">
      <c r="A30" s="10" t="s">
        <v>335</v>
      </c>
      <c r="B30" s="10" t="s">
        <v>383</v>
      </c>
      <c r="C30" s="10" t="s">
        <v>384</v>
      </c>
      <c r="D30" s="11">
        <v>44148.334027777775</v>
      </c>
      <c r="E30" s="10" t="s">
        <v>304</v>
      </c>
      <c r="F30" s="10" t="s">
        <v>383</v>
      </c>
      <c r="G30" s="10">
        <v>59759</v>
      </c>
      <c r="I30" t="s">
        <v>42</v>
      </c>
      <c r="K30" t="s">
        <v>15</v>
      </c>
      <c r="L30" t="s">
        <v>48</v>
      </c>
      <c r="M30" t="s">
        <v>85</v>
      </c>
      <c r="N30" t="s">
        <v>18</v>
      </c>
      <c r="O30">
        <v>34</v>
      </c>
      <c r="P30" t="s">
        <v>18</v>
      </c>
      <c r="R30" t="s">
        <v>41</v>
      </c>
    </row>
    <row r="31" spans="1:18" x14ac:dyDescent="0.35">
      <c r="A31" s="10" t="s">
        <v>385</v>
      </c>
      <c r="B31" s="10" t="s">
        <v>386</v>
      </c>
      <c r="C31" s="10" t="s">
        <v>387</v>
      </c>
      <c r="D31" s="11">
        <v>44146.486805555556</v>
      </c>
      <c r="E31" s="10" t="s">
        <v>304</v>
      </c>
      <c r="F31" s="10" t="s">
        <v>386</v>
      </c>
      <c r="G31" s="10">
        <v>44030</v>
      </c>
      <c r="I31" t="s">
        <v>22</v>
      </c>
      <c r="K31" t="s">
        <v>26</v>
      </c>
      <c r="L31" t="s">
        <v>86</v>
      </c>
      <c r="M31" t="s">
        <v>87</v>
      </c>
      <c r="N31" t="s">
        <v>18</v>
      </c>
      <c r="O31">
        <v>120</v>
      </c>
      <c r="P31" t="s">
        <v>18</v>
      </c>
      <c r="R31" t="s">
        <v>41</v>
      </c>
    </row>
    <row r="32" spans="1:18" x14ac:dyDescent="0.35">
      <c r="A32" s="10" t="s">
        <v>388</v>
      </c>
      <c r="B32" s="10" t="s">
        <v>389</v>
      </c>
      <c r="C32" s="10" t="s">
        <v>390</v>
      </c>
      <c r="D32" s="11">
        <v>44148.276388888888</v>
      </c>
      <c r="E32" s="10" t="s">
        <v>304</v>
      </c>
      <c r="F32" s="10" t="s">
        <v>389</v>
      </c>
      <c r="G32" s="10">
        <v>13757</v>
      </c>
      <c r="I32" t="s">
        <v>8</v>
      </c>
      <c r="K32" t="s">
        <v>9</v>
      </c>
      <c r="L32" t="s">
        <v>37</v>
      </c>
      <c r="M32" t="s">
        <v>55</v>
      </c>
      <c r="N32" t="s">
        <v>18</v>
      </c>
      <c r="O32">
        <v>90</v>
      </c>
      <c r="P32" t="s">
        <v>12</v>
      </c>
      <c r="R32" t="s">
        <v>41</v>
      </c>
    </row>
    <row r="33" spans="1:18" x14ac:dyDescent="0.35">
      <c r="A33" s="10" t="s">
        <v>391</v>
      </c>
      <c r="B33" s="10" t="s">
        <v>392</v>
      </c>
      <c r="C33" s="10" t="s">
        <v>258</v>
      </c>
      <c r="D33" s="11">
        <v>44145.876388888886</v>
      </c>
      <c r="E33" s="10" t="s">
        <v>304</v>
      </c>
      <c r="F33" s="10" t="s">
        <v>392</v>
      </c>
      <c r="G33" s="10">
        <v>75238</v>
      </c>
      <c r="I33" t="s">
        <v>36</v>
      </c>
      <c r="K33" t="s">
        <v>15</v>
      </c>
      <c r="L33" t="s">
        <v>88</v>
      </c>
      <c r="M33" t="s">
        <v>89</v>
      </c>
      <c r="N33" t="s">
        <v>18</v>
      </c>
      <c r="O33">
        <v>35</v>
      </c>
      <c r="P33" t="s">
        <v>12</v>
      </c>
      <c r="R33" t="s">
        <v>90</v>
      </c>
    </row>
    <row r="34" spans="1:18" x14ac:dyDescent="0.35">
      <c r="A34" s="10" t="s">
        <v>393</v>
      </c>
      <c r="B34" s="10" t="s">
        <v>394</v>
      </c>
      <c r="C34" s="10" t="s">
        <v>395</v>
      </c>
      <c r="D34" s="11">
        <v>44145.354166666664</v>
      </c>
      <c r="E34" s="10" t="s">
        <v>304</v>
      </c>
      <c r="F34" s="10" t="s">
        <v>394</v>
      </c>
      <c r="G34" s="10">
        <v>55155</v>
      </c>
      <c r="I34" t="s">
        <v>69</v>
      </c>
      <c r="K34" t="s">
        <v>30</v>
      </c>
      <c r="L34">
        <v>0</v>
      </c>
      <c r="M34" t="s">
        <v>82</v>
      </c>
      <c r="N34" t="s">
        <v>12</v>
      </c>
      <c r="O34">
        <v>0</v>
      </c>
      <c r="P34" t="s">
        <v>12</v>
      </c>
      <c r="R34" t="s">
        <v>41</v>
      </c>
    </row>
    <row r="35" spans="1:18" x14ac:dyDescent="0.35">
      <c r="A35" s="10" t="s">
        <v>335</v>
      </c>
      <c r="B35" s="10" t="s">
        <v>396</v>
      </c>
      <c r="C35" s="10" t="s">
        <v>397</v>
      </c>
      <c r="D35" s="11">
        <v>44145.280555555553</v>
      </c>
      <c r="E35" s="10" t="s">
        <v>304</v>
      </c>
      <c r="F35" s="10" t="s">
        <v>396</v>
      </c>
      <c r="G35" s="10">
        <v>60462</v>
      </c>
      <c r="I35" t="s">
        <v>91</v>
      </c>
      <c r="K35" t="s">
        <v>26</v>
      </c>
      <c r="L35" t="s">
        <v>92</v>
      </c>
      <c r="M35" t="s">
        <v>92</v>
      </c>
      <c r="N35" t="s">
        <v>12</v>
      </c>
      <c r="O35" t="s">
        <v>92</v>
      </c>
      <c r="P35" t="s">
        <v>12</v>
      </c>
      <c r="R35" t="s">
        <v>13</v>
      </c>
    </row>
    <row r="36" spans="1:18" x14ac:dyDescent="0.35">
      <c r="A36" s="10" t="s">
        <v>398</v>
      </c>
      <c r="B36" s="10" t="s">
        <v>399</v>
      </c>
      <c r="C36" s="10" t="s">
        <v>400</v>
      </c>
      <c r="D36" s="11">
        <v>44146.26458333333</v>
      </c>
      <c r="E36" s="10" t="s">
        <v>304</v>
      </c>
      <c r="F36" s="10" t="s">
        <v>399</v>
      </c>
      <c r="G36" s="10">
        <v>77388</v>
      </c>
      <c r="I36" t="s">
        <v>36</v>
      </c>
      <c r="K36" t="s">
        <v>9</v>
      </c>
      <c r="L36" t="s">
        <v>92</v>
      </c>
      <c r="M36" t="s">
        <v>92</v>
      </c>
      <c r="N36" t="s">
        <v>12</v>
      </c>
      <c r="O36">
        <v>1</v>
      </c>
      <c r="P36" t="s">
        <v>18</v>
      </c>
      <c r="R36" t="s">
        <v>13</v>
      </c>
    </row>
    <row r="37" spans="1:18" x14ac:dyDescent="0.35">
      <c r="A37" s="10" t="s">
        <v>401</v>
      </c>
      <c r="B37" s="10" t="s">
        <v>402</v>
      </c>
      <c r="C37" s="10" t="s">
        <v>255</v>
      </c>
      <c r="D37" s="11">
        <v>44152.545138888891</v>
      </c>
      <c r="E37" s="10" t="s">
        <v>304</v>
      </c>
      <c r="F37" s="10" t="s">
        <v>402</v>
      </c>
      <c r="G37" s="10">
        <v>56678</v>
      </c>
      <c r="I37" t="s">
        <v>69</v>
      </c>
      <c r="K37" t="s">
        <v>9</v>
      </c>
      <c r="L37" t="s">
        <v>93</v>
      </c>
      <c r="M37" t="s">
        <v>94</v>
      </c>
      <c r="N37" t="s">
        <v>18</v>
      </c>
      <c r="O37">
        <v>160</v>
      </c>
      <c r="P37" t="s">
        <v>18</v>
      </c>
      <c r="R37" t="s">
        <v>13</v>
      </c>
    </row>
    <row r="38" spans="1:18" x14ac:dyDescent="0.35">
      <c r="A38" s="10" t="s">
        <v>403</v>
      </c>
      <c r="B38" s="10" t="s">
        <v>404</v>
      </c>
      <c r="C38" s="10" t="s">
        <v>405</v>
      </c>
      <c r="D38" s="11">
        <v>44148.305555555555</v>
      </c>
      <c r="E38" s="10" t="s">
        <v>304</v>
      </c>
      <c r="F38" s="10" t="s">
        <v>404</v>
      </c>
      <c r="G38" s="10" t="s">
        <v>406</v>
      </c>
      <c r="I38" t="s">
        <v>95</v>
      </c>
      <c r="K38" t="s">
        <v>9</v>
      </c>
      <c r="L38" t="s">
        <v>96</v>
      </c>
      <c r="M38" t="s">
        <v>97</v>
      </c>
      <c r="N38" t="s">
        <v>12</v>
      </c>
      <c r="O38" t="s">
        <v>98</v>
      </c>
      <c r="P38" t="s">
        <v>12</v>
      </c>
      <c r="R38" t="s">
        <v>13</v>
      </c>
    </row>
    <row r="39" spans="1:18" x14ac:dyDescent="0.35">
      <c r="A39" s="10" t="s">
        <v>407</v>
      </c>
      <c r="B39" s="10" t="s">
        <v>408</v>
      </c>
      <c r="C39" s="10" t="s">
        <v>409</v>
      </c>
      <c r="D39" s="11">
        <v>44152.363888888889</v>
      </c>
      <c r="E39" s="10" t="s">
        <v>304</v>
      </c>
      <c r="F39" s="10" t="s">
        <v>408</v>
      </c>
      <c r="G39" s="10">
        <v>30214</v>
      </c>
      <c r="I39" t="s">
        <v>99</v>
      </c>
      <c r="K39" t="s">
        <v>9</v>
      </c>
      <c r="L39" t="s">
        <v>100</v>
      </c>
      <c r="M39" t="s">
        <v>101</v>
      </c>
      <c r="N39" t="s">
        <v>18</v>
      </c>
      <c r="O39">
        <v>3</v>
      </c>
      <c r="P39" t="s">
        <v>12</v>
      </c>
      <c r="R39" t="s">
        <v>13</v>
      </c>
    </row>
    <row r="40" spans="1:18" x14ac:dyDescent="0.35">
      <c r="A40" s="10" t="s">
        <v>410</v>
      </c>
      <c r="B40" s="10" t="s">
        <v>411</v>
      </c>
      <c r="C40" s="10" t="s">
        <v>247</v>
      </c>
      <c r="D40" s="11">
        <v>44146.604166666664</v>
      </c>
      <c r="E40" s="10" t="s">
        <v>304</v>
      </c>
      <c r="F40" s="10" t="s">
        <v>411</v>
      </c>
      <c r="G40" s="10">
        <v>59718</v>
      </c>
      <c r="I40" t="s">
        <v>42</v>
      </c>
      <c r="K40" t="s">
        <v>47</v>
      </c>
      <c r="L40" t="s">
        <v>102</v>
      </c>
      <c r="M40" t="s">
        <v>102</v>
      </c>
      <c r="N40" t="s">
        <v>12</v>
      </c>
      <c r="O40" t="s">
        <v>102</v>
      </c>
      <c r="P40" t="s">
        <v>18</v>
      </c>
      <c r="R40" t="s">
        <v>41</v>
      </c>
    </row>
    <row r="41" spans="1:18" x14ac:dyDescent="0.35">
      <c r="A41" s="10" t="s">
        <v>412</v>
      </c>
      <c r="B41" s="10" t="s">
        <v>147</v>
      </c>
      <c r="C41" s="10" t="s">
        <v>413</v>
      </c>
      <c r="D41" s="11">
        <v>44152.435416666667</v>
      </c>
      <c r="E41" s="10" t="s">
        <v>304</v>
      </c>
      <c r="F41" s="10" t="s">
        <v>147</v>
      </c>
      <c r="G41" s="10">
        <v>36027</v>
      </c>
      <c r="I41" t="s">
        <v>103</v>
      </c>
      <c r="K41" t="s">
        <v>47</v>
      </c>
      <c r="L41" t="s">
        <v>104</v>
      </c>
      <c r="M41" t="s">
        <v>105</v>
      </c>
      <c r="N41" t="s">
        <v>18</v>
      </c>
      <c r="O41" t="s">
        <v>104</v>
      </c>
      <c r="P41" t="s">
        <v>18</v>
      </c>
      <c r="R41" t="s">
        <v>13</v>
      </c>
    </row>
    <row r="42" spans="1:18" x14ac:dyDescent="0.35">
      <c r="A42" s="10" t="s">
        <v>414</v>
      </c>
      <c r="B42" s="10" t="s">
        <v>415</v>
      </c>
      <c r="C42" s="10" t="s">
        <v>416</v>
      </c>
      <c r="D42" s="11">
        <v>44152.73541666667</v>
      </c>
      <c r="E42" s="10" t="s">
        <v>304</v>
      </c>
      <c r="F42" s="10" t="s">
        <v>415</v>
      </c>
      <c r="G42" s="10">
        <v>64060</v>
      </c>
      <c r="I42" t="s">
        <v>106</v>
      </c>
      <c r="K42" t="s">
        <v>9</v>
      </c>
      <c r="L42" t="s">
        <v>107</v>
      </c>
      <c r="M42" t="s">
        <v>108</v>
      </c>
      <c r="N42" t="s">
        <v>18</v>
      </c>
      <c r="O42">
        <v>20</v>
      </c>
      <c r="P42" t="s">
        <v>18</v>
      </c>
      <c r="R42" t="s">
        <v>13</v>
      </c>
    </row>
    <row r="43" spans="1:18" x14ac:dyDescent="0.35">
      <c r="A43" s="10" t="s">
        <v>417</v>
      </c>
      <c r="B43" s="10" t="s">
        <v>418</v>
      </c>
      <c r="C43" s="10" t="s">
        <v>419</v>
      </c>
      <c r="D43" s="11">
        <v>44145.666666666664</v>
      </c>
      <c r="E43" s="10" t="s">
        <v>304</v>
      </c>
      <c r="F43" s="10" t="s">
        <v>418</v>
      </c>
      <c r="G43" s="10">
        <v>59840</v>
      </c>
      <c r="I43" t="s">
        <v>42</v>
      </c>
      <c r="K43" t="s">
        <v>26</v>
      </c>
      <c r="L43" t="s">
        <v>109</v>
      </c>
      <c r="M43" t="s">
        <v>109</v>
      </c>
      <c r="N43" t="s">
        <v>12</v>
      </c>
      <c r="O43" t="s">
        <v>109</v>
      </c>
      <c r="P43" t="s">
        <v>12</v>
      </c>
      <c r="R43" t="s">
        <v>41</v>
      </c>
    </row>
    <row r="44" spans="1:18" x14ac:dyDescent="0.35">
      <c r="A44" s="10" t="s">
        <v>420</v>
      </c>
      <c r="B44" s="10" t="s">
        <v>421</v>
      </c>
      <c r="C44" s="10" t="s">
        <v>422</v>
      </c>
      <c r="D44" s="11">
        <v>44145.449305555558</v>
      </c>
      <c r="E44" s="10" t="s">
        <v>304</v>
      </c>
      <c r="F44" s="10" t="s">
        <v>421</v>
      </c>
      <c r="G44" s="10">
        <v>97478</v>
      </c>
      <c r="I44" t="s">
        <v>110</v>
      </c>
      <c r="K44" t="s">
        <v>9</v>
      </c>
      <c r="L44" t="s">
        <v>48</v>
      </c>
      <c r="M44" t="s">
        <v>111</v>
      </c>
      <c r="N44" t="s">
        <v>18</v>
      </c>
      <c r="O44">
        <v>22</v>
      </c>
      <c r="P44" t="s">
        <v>18</v>
      </c>
      <c r="R44" t="s">
        <v>13</v>
      </c>
    </row>
    <row r="45" spans="1:18" x14ac:dyDescent="0.35">
      <c r="A45" s="10" t="s">
        <v>423</v>
      </c>
      <c r="B45" s="10" t="s">
        <v>424</v>
      </c>
      <c r="C45" s="10" t="s">
        <v>425</v>
      </c>
      <c r="D45" s="11">
        <v>44145.347916666666</v>
      </c>
      <c r="E45" s="10" t="s">
        <v>304</v>
      </c>
      <c r="F45" s="10" t="s">
        <v>424</v>
      </c>
      <c r="G45" s="10">
        <v>76051</v>
      </c>
      <c r="I45" t="s">
        <v>36</v>
      </c>
      <c r="K45" t="s">
        <v>26</v>
      </c>
      <c r="L45">
        <v>0</v>
      </c>
      <c r="M45" t="s">
        <v>112</v>
      </c>
      <c r="N45" t="s">
        <v>12</v>
      </c>
      <c r="O45">
        <v>7</v>
      </c>
      <c r="P45" t="s">
        <v>12</v>
      </c>
      <c r="R45" t="s">
        <v>13</v>
      </c>
    </row>
    <row r="46" spans="1:18" x14ac:dyDescent="0.35">
      <c r="A46" s="10" t="s">
        <v>426</v>
      </c>
      <c r="B46" s="10" t="s">
        <v>427</v>
      </c>
      <c r="C46" s="10" t="s">
        <v>428</v>
      </c>
      <c r="D46" s="11">
        <v>44145.327777777777</v>
      </c>
      <c r="E46" s="10" t="s">
        <v>304</v>
      </c>
      <c r="F46" s="10" t="s">
        <v>427</v>
      </c>
      <c r="G46" s="10">
        <v>5446</v>
      </c>
      <c r="I46" t="s">
        <v>33</v>
      </c>
      <c r="K46" t="s">
        <v>60</v>
      </c>
      <c r="L46">
        <v>0</v>
      </c>
      <c r="M46">
        <v>0</v>
      </c>
      <c r="N46" t="s">
        <v>12</v>
      </c>
      <c r="O46">
        <v>0</v>
      </c>
      <c r="P46" t="s">
        <v>12</v>
      </c>
      <c r="R46" t="s">
        <v>13</v>
      </c>
    </row>
    <row r="47" spans="1:18" x14ac:dyDescent="0.35">
      <c r="A47" s="10" t="s">
        <v>429</v>
      </c>
      <c r="B47" s="10" t="s">
        <v>430</v>
      </c>
      <c r="C47" s="10" t="s">
        <v>431</v>
      </c>
      <c r="D47" s="11">
        <v>44152.409722222219</v>
      </c>
      <c r="E47" s="10" t="s">
        <v>304</v>
      </c>
      <c r="F47" s="10" t="s">
        <v>430</v>
      </c>
      <c r="G47" s="10" t="s">
        <v>432</v>
      </c>
      <c r="I47" t="s">
        <v>113</v>
      </c>
      <c r="K47" t="s">
        <v>26</v>
      </c>
      <c r="L47" t="s">
        <v>114</v>
      </c>
      <c r="M47" t="s">
        <v>115</v>
      </c>
      <c r="N47" t="s">
        <v>12</v>
      </c>
      <c r="O47">
        <v>0</v>
      </c>
      <c r="P47" t="s">
        <v>12</v>
      </c>
      <c r="R47" t="s">
        <v>41</v>
      </c>
    </row>
    <row r="48" spans="1:18" x14ac:dyDescent="0.35">
      <c r="A48" s="10" t="s">
        <v>433</v>
      </c>
      <c r="B48" s="10" t="s">
        <v>434</v>
      </c>
      <c r="C48" s="10" t="s">
        <v>435</v>
      </c>
      <c r="D48" s="11">
        <v>44145.663194444445</v>
      </c>
      <c r="E48" s="10" t="s">
        <v>304</v>
      </c>
      <c r="F48" s="10" t="s">
        <v>434</v>
      </c>
      <c r="G48" s="10" t="s">
        <v>436</v>
      </c>
      <c r="I48" t="s">
        <v>29</v>
      </c>
      <c r="K48" t="s">
        <v>9</v>
      </c>
      <c r="L48" t="s">
        <v>116</v>
      </c>
      <c r="M48" t="s">
        <v>117</v>
      </c>
      <c r="N48" t="s">
        <v>18</v>
      </c>
      <c r="O48">
        <v>100</v>
      </c>
      <c r="P48" t="s">
        <v>18</v>
      </c>
      <c r="R48" t="s">
        <v>90</v>
      </c>
    </row>
    <row r="49" spans="1:18" x14ac:dyDescent="0.35">
      <c r="A49" s="10" t="s">
        <v>437</v>
      </c>
      <c r="B49" s="10" t="s">
        <v>438</v>
      </c>
      <c r="C49" s="10" t="s">
        <v>439</v>
      </c>
      <c r="D49" s="11">
        <v>44145.320138888892</v>
      </c>
      <c r="E49" s="10" t="s">
        <v>304</v>
      </c>
      <c r="F49" s="10" t="s">
        <v>438</v>
      </c>
      <c r="G49" s="10">
        <v>31313</v>
      </c>
      <c r="I49" t="s">
        <v>29</v>
      </c>
      <c r="K49" t="s">
        <v>26</v>
      </c>
      <c r="L49" t="s">
        <v>118</v>
      </c>
      <c r="M49" t="s">
        <v>118</v>
      </c>
      <c r="N49" t="s">
        <v>12</v>
      </c>
      <c r="O49" t="s">
        <v>118</v>
      </c>
      <c r="P49" t="s">
        <v>18</v>
      </c>
      <c r="R49" t="s">
        <v>13</v>
      </c>
    </row>
    <row r="50" spans="1:18" x14ac:dyDescent="0.35">
      <c r="A50" s="10" t="s">
        <v>440</v>
      </c>
      <c r="B50" s="10" t="s">
        <v>441</v>
      </c>
      <c r="C50" s="10" t="s">
        <v>442</v>
      </c>
      <c r="D50" s="11">
        <v>44145.79791666667</v>
      </c>
      <c r="E50" s="10" t="s">
        <v>304</v>
      </c>
      <c r="F50" s="10" t="s">
        <v>441</v>
      </c>
      <c r="G50" s="10">
        <v>28801</v>
      </c>
      <c r="I50" t="s">
        <v>63</v>
      </c>
      <c r="K50" t="s">
        <v>9</v>
      </c>
      <c r="L50" t="s">
        <v>109</v>
      </c>
      <c r="M50" t="s">
        <v>109</v>
      </c>
      <c r="N50" t="s">
        <v>12</v>
      </c>
      <c r="O50" t="s">
        <v>109</v>
      </c>
      <c r="P50" t="s">
        <v>12</v>
      </c>
      <c r="R50" t="s">
        <v>13</v>
      </c>
    </row>
    <row r="51" spans="1:18" x14ac:dyDescent="0.35">
      <c r="A51" s="10" t="s">
        <v>443</v>
      </c>
      <c r="B51" s="10" t="s">
        <v>444</v>
      </c>
      <c r="C51" s="10" t="s">
        <v>236</v>
      </c>
      <c r="D51" s="11">
        <v>44152.65</v>
      </c>
      <c r="E51" s="10" t="s">
        <v>304</v>
      </c>
      <c r="F51" s="10" t="s">
        <v>444</v>
      </c>
      <c r="G51" s="10">
        <v>80634</v>
      </c>
      <c r="I51" t="s">
        <v>119</v>
      </c>
      <c r="K51" t="s">
        <v>47</v>
      </c>
      <c r="L51">
        <v>0</v>
      </c>
      <c r="M51" t="s">
        <v>76</v>
      </c>
      <c r="N51" t="s">
        <v>12</v>
      </c>
      <c r="O51">
        <v>0</v>
      </c>
      <c r="P51" t="s">
        <v>18</v>
      </c>
      <c r="R51" t="s">
        <v>41</v>
      </c>
    </row>
    <row r="52" spans="1:18" x14ac:dyDescent="0.35">
      <c r="A52" s="10" t="s">
        <v>445</v>
      </c>
      <c r="B52" s="10" t="s">
        <v>446</v>
      </c>
      <c r="C52" s="10" t="s">
        <v>447</v>
      </c>
      <c r="D52" s="11">
        <v>44145.654861111114</v>
      </c>
      <c r="E52" s="10" t="s">
        <v>304</v>
      </c>
      <c r="F52" s="10" t="s">
        <v>446</v>
      </c>
      <c r="G52" s="10">
        <v>95340</v>
      </c>
      <c r="I52" t="s">
        <v>81</v>
      </c>
      <c r="K52" t="s">
        <v>26</v>
      </c>
      <c r="L52" t="s">
        <v>92</v>
      </c>
      <c r="M52" t="s">
        <v>92</v>
      </c>
      <c r="N52" t="s">
        <v>12</v>
      </c>
      <c r="O52">
        <v>0</v>
      </c>
      <c r="P52" t="s">
        <v>12</v>
      </c>
      <c r="R52" t="s">
        <v>13</v>
      </c>
    </row>
    <row r="53" spans="1:18" x14ac:dyDescent="0.35">
      <c r="A53" s="10" t="s">
        <v>448</v>
      </c>
      <c r="B53" s="10" t="s">
        <v>449</v>
      </c>
      <c r="C53" s="10" t="s">
        <v>252</v>
      </c>
      <c r="D53" s="11">
        <v>44152.734027777777</v>
      </c>
      <c r="E53" s="10" t="s">
        <v>304</v>
      </c>
      <c r="F53" s="10" t="s">
        <v>449</v>
      </c>
      <c r="G53" s="10">
        <v>59759</v>
      </c>
      <c r="I53" t="s">
        <v>42</v>
      </c>
      <c r="K53" t="s">
        <v>15</v>
      </c>
      <c r="L53" t="s">
        <v>16</v>
      </c>
      <c r="M53" t="s">
        <v>120</v>
      </c>
      <c r="N53" t="s">
        <v>18</v>
      </c>
      <c r="O53">
        <v>80</v>
      </c>
      <c r="P53" t="s">
        <v>18</v>
      </c>
      <c r="R53" t="s">
        <v>121</v>
      </c>
    </row>
    <row r="54" spans="1:18" x14ac:dyDescent="0.35">
      <c r="A54" s="10" t="s">
        <v>450</v>
      </c>
      <c r="B54" s="10" t="s">
        <v>451</v>
      </c>
      <c r="C54" s="10" t="s">
        <v>452</v>
      </c>
      <c r="D54" s="11">
        <v>44148.361805555556</v>
      </c>
      <c r="E54" s="10" t="s">
        <v>304</v>
      </c>
      <c r="F54" s="10" t="s">
        <v>451</v>
      </c>
      <c r="G54" s="10">
        <v>70501</v>
      </c>
      <c r="I54" t="s">
        <v>122</v>
      </c>
      <c r="K54" t="s">
        <v>26</v>
      </c>
      <c r="L54">
        <v>1</v>
      </c>
      <c r="M54" t="s">
        <v>123</v>
      </c>
      <c r="N54" t="s">
        <v>12</v>
      </c>
      <c r="O54">
        <v>0.5</v>
      </c>
      <c r="P54" t="s">
        <v>12</v>
      </c>
      <c r="R54" t="s">
        <v>90</v>
      </c>
    </row>
    <row r="55" spans="1:18" x14ac:dyDescent="0.35">
      <c r="A55" s="10" t="s">
        <v>453</v>
      </c>
      <c r="B55" s="10" t="s">
        <v>454</v>
      </c>
      <c r="C55" s="10" t="s">
        <v>455</v>
      </c>
      <c r="D55" s="11">
        <v>44145.505555555559</v>
      </c>
      <c r="E55" s="10" t="s">
        <v>304</v>
      </c>
      <c r="F55" s="10" t="s">
        <v>454</v>
      </c>
      <c r="G55" s="10">
        <v>92553</v>
      </c>
      <c r="I55" t="s">
        <v>81</v>
      </c>
      <c r="K55" t="s">
        <v>47</v>
      </c>
      <c r="L55" t="s">
        <v>76</v>
      </c>
      <c r="M55" t="s">
        <v>76</v>
      </c>
      <c r="N55" t="s">
        <v>12</v>
      </c>
      <c r="O55" t="s">
        <v>76</v>
      </c>
      <c r="P55" t="s">
        <v>12</v>
      </c>
      <c r="R55" t="s">
        <v>45</v>
      </c>
    </row>
    <row r="56" spans="1:18" x14ac:dyDescent="0.35">
      <c r="A56" s="10" t="s">
        <v>456</v>
      </c>
      <c r="B56" s="10" t="s">
        <v>457</v>
      </c>
      <c r="C56" s="10" t="s">
        <v>458</v>
      </c>
      <c r="D56" s="11">
        <v>44145.288194444445</v>
      </c>
      <c r="E56" s="10" t="s">
        <v>304</v>
      </c>
      <c r="F56" s="10" t="s">
        <v>457</v>
      </c>
      <c r="G56" s="10">
        <v>10459</v>
      </c>
      <c r="I56" t="s">
        <v>8</v>
      </c>
      <c r="K56" t="s">
        <v>26</v>
      </c>
      <c r="L56" t="s">
        <v>124</v>
      </c>
      <c r="M56" t="s">
        <v>55</v>
      </c>
      <c r="N56" t="s">
        <v>18</v>
      </c>
      <c r="O56" t="s">
        <v>124</v>
      </c>
      <c r="P56" t="s">
        <v>18</v>
      </c>
      <c r="R56" t="s">
        <v>41</v>
      </c>
    </row>
    <row r="57" spans="1:18" x14ac:dyDescent="0.35">
      <c r="A57" s="10" t="s">
        <v>459</v>
      </c>
      <c r="B57" s="10" t="s">
        <v>460</v>
      </c>
      <c r="C57" s="10" t="s">
        <v>245</v>
      </c>
      <c r="D57" s="11">
        <v>44148.820138888892</v>
      </c>
      <c r="E57" s="10" t="s">
        <v>304</v>
      </c>
      <c r="F57" s="10" t="s">
        <v>460</v>
      </c>
      <c r="G57" s="10">
        <v>27592</v>
      </c>
      <c r="I57" t="s">
        <v>63</v>
      </c>
      <c r="K57" t="s">
        <v>26</v>
      </c>
      <c r="L57" t="s">
        <v>76</v>
      </c>
      <c r="M57" t="s">
        <v>55</v>
      </c>
      <c r="N57" t="s">
        <v>12</v>
      </c>
      <c r="O57">
        <v>3</v>
      </c>
      <c r="P57" t="s">
        <v>12</v>
      </c>
      <c r="R57" t="s">
        <v>13</v>
      </c>
    </row>
    <row r="58" spans="1:18" x14ac:dyDescent="0.35">
      <c r="A58" s="10" t="s">
        <v>461</v>
      </c>
      <c r="B58" s="10" t="s">
        <v>449</v>
      </c>
      <c r="C58" s="10" t="s">
        <v>462</v>
      </c>
      <c r="D58" s="11">
        <v>44145.282638888886</v>
      </c>
      <c r="E58" s="10" t="s">
        <v>304</v>
      </c>
      <c r="F58" s="10" t="s">
        <v>449</v>
      </c>
      <c r="G58" s="10">
        <v>10516</v>
      </c>
      <c r="I58" t="s">
        <v>8</v>
      </c>
      <c r="K58" t="s">
        <v>9</v>
      </c>
      <c r="L58" t="s">
        <v>125</v>
      </c>
      <c r="M58" t="s">
        <v>126</v>
      </c>
      <c r="N58" t="s">
        <v>18</v>
      </c>
      <c r="O58" t="s">
        <v>127</v>
      </c>
      <c r="P58" t="s">
        <v>18</v>
      </c>
      <c r="R58" t="s">
        <v>13</v>
      </c>
    </row>
    <row r="59" spans="1:18" x14ac:dyDescent="0.35">
      <c r="A59" s="10" t="s">
        <v>463</v>
      </c>
      <c r="B59" s="10" t="s">
        <v>464</v>
      </c>
      <c r="C59" s="10" t="s">
        <v>465</v>
      </c>
      <c r="D59" s="11">
        <v>44151.171527777777</v>
      </c>
      <c r="E59" s="10" t="s">
        <v>304</v>
      </c>
      <c r="F59" s="10" t="s">
        <v>464</v>
      </c>
      <c r="G59" s="10">
        <v>5408</v>
      </c>
      <c r="I59" t="s">
        <v>33</v>
      </c>
      <c r="K59" t="s">
        <v>26</v>
      </c>
      <c r="L59" t="s">
        <v>92</v>
      </c>
      <c r="M59" t="s">
        <v>92</v>
      </c>
      <c r="N59" t="s">
        <v>12</v>
      </c>
      <c r="O59" t="s">
        <v>92</v>
      </c>
      <c r="P59" t="s">
        <v>12</v>
      </c>
      <c r="R59" t="s">
        <v>13</v>
      </c>
    </row>
    <row r="60" spans="1:18" x14ac:dyDescent="0.35">
      <c r="A60" s="10" t="s">
        <v>466</v>
      </c>
      <c r="B60" s="10" t="s">
        <v>467</v>
      </c>
      <c r="C60" s="10" t="s">
        <v>468</v>
      </c>
      <c r="D60" s="11">
        <v>44145.277777777781</v>
      </c>
      <c r="E60" s="10" t="s">
        <v>304</v>
      </c>
      <c r="F60" s="10" t="s">
        <v>467</v>
      </c>
      <c r="G60" s="10">
        <v>31585</v>
      </c>
      <c r="I60" t="s">
        <v>29</v>
      </c>
      <c r="K60" t="s">
        <v>47</v>
      </c>
      <c r="L60" t="s">
        <v>15</v>
      </c>
      <c r="M60" t="s">
        <v>128</v>
      </c>
      <c r="N60" t="s">
        <v>18</v>
      </c>
      <c r="O60">
        <v>10</v>
      </c>
      <c r="P60" t="s">
        <v>18</v>
      </c>
      <c r="R60" t="s">
        <v>45</v>
      </c>
    </row>
    <row r="61" spans="1:18" x14ac:dyDescent="0.35">
      <c r="A61" s="10" t="s">
        <v>469</v>
      </c>
      <c r="B61" s="10" t="s">
        <v>470</v>
      </c>
      <c r="C61" s="10" t="s">
        <v>471</v>
      </c>
      <c r="D61" s="11">
        <v>44145.393055555556</v>
      </c>
      <c r="E61" s="10" t="s">
        <v>304</v>
      </c>
      <c r="F61" s="10" t="s">
        <v>470</v>
      </c>
      <c r="G61" s="10">
        <v>66103</v>
      </c>
      <c r="I61" t="s">
        <v>129</v>
      </c>
      <c r="K61" t="s">
        <v>9</v>
      </c>
      <c r="L61">
        <v>0</v>
      </c>
      <c r="M61" t="s">
        <v>39</v>
      </c>
      <c r="N61" t="s">
        <v>12</v>
      </c>
      <c r="O61" t="s">
        <v>39</v>
      </c>
      <c r="P61" t="s">
        <v>12</v>
      </c>
      <c r="R61" t="s">
        <v>45</v>
      </c>
    </row>
    <row r="62" spans="1:18" x14ac:dyDescent="0.35">
      <c r="A62" s="10" t="s">
        <v>472</v>
      </c>
      <c r="B62" s="10" t="s">
        <v>473</v>
      </c>
      <c r="C62" s="10" t="s">
        <v>474</v>
      </c>
      <c r="D62" s="11">
        <v>44146.420138888891</v>
      </c>
      <c r="E62" s="10" t="s">
        <v>304</v>
      </c>
      <c r="F62" s="10" t="s">
        <v>473</v>
      </c>
      <c r="G62" s="10">
        <v>39759</v>
      </c>
      <c r="I62" t="s">
        <v>130</v>
      </c>
      <c r="K62" t="s">
        <v>9</v>
      </c>
      <c r="L62" t="s">
        <v>131</v>
      </c>
      <c r="M62" t="s">
        <v>132</v>
      </c>
      <c r="N62" t="s">
        <v>12</v>
      </c>
      <c r="O62">
        <v>20</v>
      </c>
      <c r="P62" t="s">
        <v>12</v>
      </c>
      <c r="R62" t="s">
        <v>90</v>
      </c>
    </row>
    <row r="63" spans="1:18" x14ac:dyDescent="0.35">
      <c r="A63" s="10" t="s">
        <v>475</v>
      </c>
      <c r="B63" s="10" t="s">
        <v>476</v>
      </c>
      <c r="C63" s="10" t="s">
        <v>477</v>
      </c>
      <c r="D63" s="11">
        <v>44153.76458333333</v>
      </c>
      <c r="E63" s="10" t="s">
        <v>304</v>
      </c>
      <c r="F63" s="10" t="s">
        <v>476</v>
      </c>
      <c r="G63" s="10">
        <v>96816</v>
      </c>
      <c r="I63" t="s">
        <v>133</v>
      </c>
      <c r="K63" t="s">
        <v>26</v>
      </c>
      <c r="L63" t="s">
        <v>134</v>
      </c>
      <c r="M63" t="s">
        <v>134</v>
      </c>
      <c r="N63" t="s">
        <v>12</v>
      </c>
      <c r="O63" t="s">
        <v>92</v>
      </c>
      <c r="P63" t="s">
        <v>12</v>
      </c>
      <c r="R63" t="s">
        <v>13</v>
      </c>
    </row>
    <row r="64" spans="1:18" x14ac:dyDescent="0.35">
      <c r="A64" s="10" t="s">
        <v>478</v>
      </c>
      <c r="B64" s="10" t="s">
        <v>479</v>
      </c>
      <c r="C64" s="10" t="s">
        <v>480</v>
      </c>
      <c r="D64" s="11">
        <v>44145.283333333333</v>
      </c>
      <c r="E64" s="10" t="s">
        <v>304</v>
      </c>
      <c r="F64" s="10" t="s">
        <v>479</v>
      </c>
      <c r="G64" s="10">
        <v>68506</v>
      </c>
      <c r="I64" t="s">
        <v>135</v>
      </c>
      <c r="K64" t="s">
        <v>30</v>
      </c>
      <c r="L64" t="s">
        <v>76</v>
      </c>
      <c r="M64" t="s">
        <v>102</v>
      </c>
      <c r="N64" t="s">
        <v>12</v>
      </c>
      <c r="O64" t="s">
        <v>102</v>
      </c>
      <c r="P64" t="s">
        <v>12</v>
      </c>
      <c r="R64" t="s">
        <v>13</v>
      </c>
    </row>
    <row r="65" spans="1:18" x14ac:dyDescent="0.35">
      <c r="A65" s="10" t="s">
        <v>481</v>
      </c>
      <c r="B65" s="10" t="s">
        <v>482</v>
      </c>
      <c r="C65" s="10" t="s">
        <v>483</v>
      </c>
      <c r="D65" s="11">
        <v>44145.331250000003</v>
      </c>
      <c r="E65" s="10" t="s">
        <v>304</v>
      </c>
      <c r="F65" s="10" t="s">
        <v>482</v>
      </c>
      <c r="G65" s="10">
        <v>54403</v>
      </c>
      <c r="I65" t="s">
        <v>136</v>
      </c>
      <c r="K65" t="s">
        <v>9</v>
      </c>
      <c r="L65" t="s">
        <v>48</v>
      </c>
      <c r="M65" t="s">
        <v>137</v>
      </c>
      <c r="N65" t="s">
        <v>18</v>
      </c>
      <c r="O65">
        <v>71</v>
      </c>
      <c r="P65" t="s">
        <v>18</v>
      </c>
      <c r="R65" t="s">
        <v>13</v>
      </c>
    </row>
    <row r="66" spans="1:18" x14ac:dyDescent="0.35">
      <c r="A66" s="10" t="s">
        <v>484</v>
      </c>
      <c r="B66" s="10" t="s">
        <v>485</v>
      </c>
      <c r="C66" s="10" t="s">
        <v>486</v>
      </c>
      <c r="D66" s="11">
        <v>44152.196527777778</v>
      </c>
      <c r="E66" s="10" t="s">
        <v>304</v>
      </c>
      <c r="F66" s="10" t="s">
        <v>485</v>
      </c>
      <c r="G66" s="10" t="s">
        <v>487</v>
      </c>
      <c r="I66" t="s">
        <v>29</v>
      </c>
      <c r="K66" t="s">
        <v>9</v>
      </c>
      <c r="L66" t="s">
        <v>138</v>
      </c>
      <c r="M66" t="s">
        <v>139</v>
      </c>
      <c r="N66" t="s">
        <v>12</v>
      </c>
      <c r="O66" t="s">
        <v>138</v>
      </c>
      <c r="P66" t="s">
        <v>18</v>
      </c>
      <c r="R66" t="s">
        <v>45</v>
      </c>
    </row>
    <row r="67" spans="1:18" x14ac:dyDescent="0.35">
      <c r="A67" s="10" t="s">
        <v>488</v>
      </c>
      <c r="B67" s="10" t="s">
        <v>489</v>
      </c>
      <c r="C67" s="10" t="s">
        <v>490</v>
      </c>
      <c r="D67" s="11">
        <v>44145.691666666666</v>
      </c>
      <c r="E67" s="10" t="s">
        <v>304</v>
      </c>
      <c r="F67" s="10" t="s">
        <v>489</v>
      </c>
      <c r="G67" s="10">
        <v>95616</v>
      </c>
      <c r="I67" t="s">
        <v>81</v>
      </c>
      <c r="K67" t="s">
        <v>47</v>
      </c>
      <c r="L67" t="s">
        <v>39</v>
      </c>
      <c r="M67" t="s">
        <v>39</v>
      </c>
      <c r="N67" t="s">
        <v>12</v>
      </c>
      <c r="O67" t="s">
        <v>39</v>
      </c>
      <c r="P67" t="s">
        <v>12</v>
      </c>
      <c r="R67" t="s">
        <v>13</v>
      </c>
    </row>
    <row r="68" spans="1:18" x14ac:dyDescent="0.35">
      <c r="A68" s="10" t="s">
        <v>491</v>
      </c>
      <c r="B68" s="10" t="s">
        <v>492</v>
      </c>
      <c r="C68" s="10" t="s">
        <v>493</v>
      </c>
      <c r="D68" s="11">
        <v>44145.702777777777</v>
      </c>
      <c r="E68" s="10" t="s">
        <v>304</v>
      </c>
      <c r="F68" s="10" t="s">
        <v>492</v>
      </c>
      <c r="G68" s="10">
        <v>95616</v>
      </c>
      <c r="I68" t="s">
        <v>81</v>
      </c>
      <c r="K68" t="s">
        <v>47</v>
      </c>
      <c r="L68" t="s">
        <v>82</v>
      </c>
      <c r="M68" t="s">
        <v>102</v>
      </c>
      <c r="N68" t="s">
        <v>12</v>
      </c>
      <c r="O68" t="s">
        <v>82</v>
      </c>
      <c r="P68" t="s">
        <v>12</v>
      </c>
      <c r="R68" t="s">
        <v>13</v>
      </c>
    </row>
    <row r="69" spans="1:18" x14ac:dyDescent="0.35">
      <c r="A69" s="10" t="s">
        <v>456</v>
      </c>
      <c r="B69" s="10" t="s">
        <v>494</v>
      </c>
      <c r="C69" s="10" t="s">
        <v>495</v>
      </c>
      <c r="D69" s="11">
        <v>44145.682638888888</v>
      </c>
      <c r="E69" s="10" t="s">
        <v>304</v>
      </c>
      <c r="F69" s="10" t="s">
        <v>494</v>
      </c>
      <c r="G69" s="10">
        <v>72136</v>
      </c>
      <c r="I69" t="s">
        <v>113</v>
      </c>
      <c r="K69" t="s">
        <v>9</v>
      </c>
      <c r="L69" t="s">
        <v>140</v>
      </c>
      <c r="M69" t="s">
        <v>141</v>
      </c>
      <c r="N69" t="s">
        <v>12</v>
      </c>
      <c r="O69">
        <v>25</v>
      </c>
      <c r="P69" t="s">
        <v>18</v>
      </c>
      <c r="R69" t="s">
        <v>121</v>
      </c>
    </row>
    <row r="70" spans="1:18" x14ac:dyDescent="0.35">
      <c r="A70" s="10" t="s">
        <v>496</v>
      </c>
      <c r="B70" s="10" t="s">
        <v>497</v>
      </c>
      <c r="C70" s="10" t="s">
        <v>498</v>
      </c>
      <c r="D70" s="11">
        <v>44152.342361111114</v>
      </c>
      <c r="E70" s="10" t="s">
        <v>499</v>
      </c>
      <c r="F70" s="10" t="s">
        <v>497</v>
      </c>
      <c r="G70" s="10">
        <v>29486</v>
      </c>
      <c r="I70" t="s">
        <v>46</v>
      </c>
      <c r="K70" t="s">
        <v>9</v>
      </c>
      <c r="L70" t="s">
        <v>142</v>
      </c>
      <c r="M70" t="s">
        <v>143</v>
      </c>
      <c r="N70" t="s">
        <v>12</v>
      </c>
      <c r="O70">
        <v>45</v>
      </c>
      <c r="P70" t="s">
        <v>12</v>
      </c>
      <c r="R70" t="s">
        <v>41</v>
      </c>
    </row>
    <row r="71" spans="1:18" x14ac:dyDescent="0.35">
      <c r="A71" s="10" t="s">
        <v>500</v>
      </c>
      <c r="B71" s="10" t="s">
        <v>501</v>
      </c>
      <c r="C71" s="10" t="s">
        <v>502</v>
      </c>
      <c r="D71" s="11">
        <v>44152.632638888892</v>
      </c>
      <c r="E71" s="10" t="s">
        <v>304</v>
      </c>
      <c r="F71" s="10" t="s">
        <v>501</v>
      </c>
      <c r="G71" s="10">
        <v>59828</v>
      </c>
      <c r="I71" t="s">
        <v>42</v>
      </c>
      <c r="K71" t="s">
        <v>9</v>
      </c>
      <c r="L71" t="s">
        <v>144</v>
      </c>
      <c r="M71" t="s">
        <v>108</v>
      </c>
      <c r="N71" t="s">
        <v>18</v>
      </c>
      <c r="O71" t="s">
        <v>145</v>
      </c>
      <c r="P71" t="s">
        <v>18</v>
      </c>
      <c r="R71" t="s">
        <v>41</v>
      </c>
    </row>
    <row r="72" spans="1:18" x14ac:dyDescent="0.35">
      <c r="A72" s="10" t="s">
        <v>503</v>
      </c>
      <c r="B72" s="10" t="s">
        <v>504</v>
      </c>
      <c r="C72" s="10" t="s">
        <v>505</v>
      </c>
      <c r="D72" s="11">
        <v>44146.540277777778</v>
      </c>
      <c r="E72" s="10" t="s">
        <v>304</v>
      </c>
      <c r="F72" s="10" t="s">
        <v>504</v>
      </c>
      <c r="G72" s="10">
        <v>4042</v>
      </c>
      <c r="I72" t="s">
        <v>29</v>
      </c>
      <c r="K72" t="s">
        <v>30</v>
      </c>
      <c r="L72" t="s">
        <v>146</v>
      </c>
      <c r="M72" t="s">
        <v>147</v>
      </c>
      <c r="N72" t="s">
        <v>12</v>
      </c>
      <c r="O72" t="s">
        <v>148</v>
      </c>
      <c r="P72" t="s">
        <v>12</v>
      </c>
      <c r="R72" t="s">
        <v>121</v>
      </c>
    </row>
    <row r="73" spans="1:18" x14ac:dyDescent="0.35">
      <c r="A73" s="10" t="s">
        <v>506</v>
      </c>
      <c r="B73" s="10" t="s">
        <v>507</v>
      </c>
      <c r="C73" s="10" t="s">
        <v>508</v>
      </c>
      <c r="D73" s="11">
        <v>44145.898611111108</v>
      </c>
      <c r="E73" s="10" t="s">
        <v>304</v>
      </c>
      <c r="F73" s="10" t="s">
        <v>507</v>
      </c>
      <c r="G73" s="10">
        <v>30703</v>
      </c>
      <c r="I73" t="s">
        <v>29</v>
      </c>
      <c r="K73" t="s">
        <v>9</v>
      </c>
      <c r="L73" t="s">
        <v>149</v>
      </c>
      <c r="M73" t="s">
        <v>108</v>
      </c>
      <c r="N73" t="s">
        <v>12</v>
      </c>
      <c r="O73" t="s">
        <v>150</v>
      </c>
      <c r="P73" t="s">
        <v>18</v>
      </c>
      <c r="R73" t="s">
        <v>13</v>
      </c>
    </row>
    <row r="74" spans="1:18" x14ac:dyDescent="0.35">
      <c r="A74" s="10" t="s">
        <v>509</v>
      </c>
      <c r="B74" s="10" t="s">
        <v>510</v>
      </c>
      <c r="C74" s="10" t="s">
        <v>511</v>
      </c>
      <c r="D74" s="11">
        <v>44145.690972222219</v>
      </c>
      <c r="E74" s="10" t="s">
        <v>304</v>
      </c>
      <c r="F74" s="10" t="s">
        <v>510</v>
      </c>
      <c r="G74" s="10">
        <v>67736</v>
      </c>
      <c r="I74" t="s">
        <v>129</v>
      </c>
      <c r="K74" t="s">
        <v>60</v>
      </c>
      <c r="L74">
        <v>1</v>
      </c>
      <c r="M74" t="s">
        <v>151</v>
      </c>
      <c r="N74" t="s">
        <v>12</v>
      </c>
      <c r="O74">
        <v>1</v>
      </c>
      <c r="P74" t="s">
        <v>18</v>
      </c>
      <c r="R74" t="s">
        <v>45</v>
      </c>
    </row>
    <row r="75" spans="1:18" x14ac:dyDescent="0.35">
      <c r="A75" s="10" t="s">
        <v>512</v>
      </c>
      <c r="B75" s="10" t="s">
        <v>513</v>
      </c>
      <c r="C75" s="10" t="s">
        <v>514</v>
      </c>
      <c r="D75" s="11">
        <v>44145.759722222225</v>
      </c>
      <c r="E75" s="10" t="s">
        <v>304</v>
      </c>
      <c r="F75" s="10" t="s">
        <v>513</v>
      </c>
      <c r="G75" s="10">
        <v>40065</v>
      </c>
      <c r="I75" t="s">
        <v>152</v>
      </c>
      <c r="K75" t="s">
        <v>9</v>
      </c>
      <c r="L75">
        <v>36</v>
      </c>
      <c r="M75" t="s">
        <v>55</v>
      </c>
      <c r="N75" t="s">
        <v>18</v>
      </c>
      <c r="O75">
        <v>37</v>
      </c>
      <c r="P75" t="s">
        <v>12</v>
      </c>
      <c r="R75" t="s">
        <v>41</v>
      </c>
    </row>
    <row r="76" spans="1:18" x14ac:dyDescent="0.35">
      <c r="A76" s="10" t="s">
        <v>515</v>
      </c>
      <c r="B76" s="10" t="s">
        <v>516</v>
      </c>
      <c r="C76" s="10" t="s">
        <v>517</v>
      </c>
      <c r="D76" s="11">
        <v>44145.306250000001</v>
      </c>
      <c r="E76" s="10" t="s">
        <v>304</v>
      </c>
      <c r="F76" s="10" t="s">
        <v>516</v>
      </c>
      <c r="G76" s="10">
        <v>4849</v>
      </c>
      <c r="I76" t="s">
        <v>153</v>
      </c>
      <c r="K76" t="s">
        <v>9</v>
      </c>
      <c r="L76" t="s">
        <v>154</v>
      </c>
      <c r="M76" t="s">
        <v>155</v>
      </c>
      <c r="N76" t="s">
        <v>12</v>
      </c>
      <c r="O76">
        <v>5</v>
      </c>
      <c r="P76" t="s">
        <v>12</v>
      </c>
      <c r="R76" t="s">
        <v>41</v>
      </c>
    </row>
    <row r="77" spans="1:18" x14ac:dyDescent="0.35">
      <c r="A77" s="10" t="s">
        <v>414</v>
      </c>
      <c r="B77" s="10" t="s">
        <v>518</v>
      </c>
      <c r="C77" s="10" t="s">
        <v>519</v>
      </c>
      <c r="D77" s="11">
        <v>44146.356944444444</v>
      </c>
      <c r="E77" s="10" t="s">
        <v>304</v>
      </c>
      <c r="F77" s="10" t="s">
        <v>518</v>
      </c>
      <c r="G77" s="10">
        <v>99403</v>
      </c>
      <c r="I77" t="s">
        <v>25</v>
      </c>
      <c r="K77" t="s">
        <v>26</v>
      </c>
      <c r="L77" t="s">
        <v>156</v>
      </c>
      <c r="M77" t="s">
        <v>157</v>
      </c>
      <c r="N77" t="s">
        <v>12</v>
      </c>
      <c r="O77" t="s">
        <v>158</v>
      </c>
      <c r="P77" t="s">
        <v>18</v>
      </c>
      <c r="R77" t="s">
        <v>13</v>
      </c>
    </row>
    <row r="78" spans="1:18" x14ac:dyDescent="0.35">
      <c r="A78" s="10" t="s">
        <v>520</v>
      </c>
      <c r="B78" s="10" t="s">
        <v>521</v>
      </c>
      <c r="C78" s="10" t="s">
        <v>522</v>
      </c>
      <c r="D78" s="11">
        <v>44150.17083333333</v>
      </c>
      <c r="E78" s="10" t="s">
        <v>304</v>
      </c>
      <c r="F78" s="10" t="s">
        <v>521</v>
      </c>
      <c r="G78" s="10">
        <v>120</v>
      </c>
      <c r="I78" t="s">
        <v>29</v>
      </c>
      <c r="K78" t="s">
        <v>47</v>
      </c>
      <c r="L78" t="s">
        <v>37</v>
      </c>
      <c r="M78" t="s">
        <v>159</v>
      </c>
      <c r="N78" t="s">
        <v>12</v>
      </c>
      <c r="O78">
        <v>10</v>
      </c>
      <c r="P78" t="s">
        <v>18</v>
      </c>
      <c r="R78" t="s">
        <v>13</v>
      </c>
    </row>
    <row r="79" spans="1:18" x14ac:dyDescent="0.35">
      <c r="A79" s="10" t="s">
        <v>523</v>
      </c>
      <c r="B79" s="10" t="s">
        <v>524</v>
      </c>
      <c r="C79" s="10" t="s">
        <v>525</v>
      </c>
      <c r="D79" s="11">
        <v>44146.385416666664</v>
      </c>
      <c r="E79" s="10" t="s">
        <v>304</v>
      </c>
      <c r="F79" s="10" t="s">
        <v>524</v>
      </c>
      <c r="G79" s="10">
        <v>20607</v>
      </c>
      <c r="I79" t="s">
        <v>56</v>
      </c>
      <c r="K79" t="s">
        <v>26</v>
      </c>
      <c r="L79" t="s">
        <v>160</v>
      </c>
      <c r="M79" t="s">
        <v>161</v>
      </c>
      <c r="N79" t="s">
        <v>18</v>
      </c>
      <c r="O79" t="s">
        <v>160</v>
      </c>
      <c r="P79" t="s">
        <v>18</v>
      </c>
      <c r="R79" t="s">
        <v>41</v>
      </c>
    </row>
    <row r="80" spans="1:18" x14ac:dyDescent="0.35">
      <c r="A80" s="10" t="s">
        <v>526</v>
      </c>
      <c r="B80" s="10" t="s">
        <v>527</v>
      </c>
      <c r="C80" s="10" t="s">
        <v>528</v>
      </c>
      <c r="D80" s="11">
        <v>44145.613194444442</v>
      </c>
      <c r="E80" s="10" t="s">
        <v>304</v>
      </c>
      <c r="F80" s="10" t="s">
        <v>527</v>
      </c>
      <c r="G80" s="10">
        <v>70816</v>
      </c>
      <c r="I80" t="s">
        <v>122</v>
      </c>
      <c r="K80" t="s">
        <v>9</v>
      </c>
      <c r="L80">
        <v>16</v>
      </c>
      <c r="M80" t="s">
        <v>162</v>
      </c>
      <c r="N80" t="s">
        <v>12</v>
      </c>
      <c r="O80">
        <v>16</v>
      </c>
      <c r="P80" t="s">
        <v>12</v>
      </c>
      <c r="R80" t="s">
        <v>121</v>
      </c>
    </row>
    <row r="81" spans="1:18" x14ac:dyDescent="0.35">
      <c r="A81" s="10" t="s">
        <v>529</v>
      </c>
      <c r="B81" s="10" t="s">
        <v>530</v>
      </c>
      <c r="C81" s="10" t="s">
        <v>531</v>
      </c>
      <c r="D81" s="11">
        <v>44145.725694444445</v>
      </c>
      <c r="E81" s="10" t="s">
        <v>304</v>
      </c>
      <c r="F81" s="10" t="s">
        <v>530</v>
      </c>
      <c r="G81" s="10">
        <v>95776</v>
      </c>
      <c r="I81" t="s">
        <v>81</v>
      </c>
      <c r="K81" t="s">
        <v>47</v>
      </c>
      <c r="L81">
        <v>0</v>
      </c>
      <c r="M81">
        <v>0</v>
      </c>
      <c r="N81" t="s">
        <v>12</v>
      </c>
      <c r="O81">
        <v>0</v>
      </c>
      <c r="P81" t="s">
        <v>12</v>
      </c>
      <c r="R81" t="s">
        <v>121</v>
      </c>
    </row>
    <row r="82" spans="1:18" x14ac:dyDescent="0.35">
      <c r="A82" s="10" t="s">
        <v>532</v>
      </c>
      <c r="B82" s="10" t="s">
        <v>533</v>
      </c>
      <c r="C82" s="10" t="s">
        <v>265</v>
      </c>
      <c r="D82" s="11">
        <v>44145.308333333334</v>
      </c>
      <c r="E82" s="10" t="s">
        <v>304</v>
      </c>
      <c r="F82" s="10" t="s">
        <v>533</v>
      </c>
      <c r="G82" s="10">
        <v>50022</v>
      </c>
      <c r="I82" t="s">
        <v>163</v>
      </c>
      <c r="K82" t="s">
        <v>9</v>
      </c>
      <c r="L82" t="s">
        <v>48</v>
      </c>
      <c r="M82" t="s">
        <v>164</v>
      </c>
      <c r="N82" t="s">
        <v>18</v>
      </c>
      <c r="O82">
        <v>25</v>
      </c>
      <c r="P82" t="s">
        <v>18</v>
      </c>
      <c r="R82" t="s">
        <v>13</v>
      </c>
    </row>
    <row r="83" spans="1:18" x14ac:dyDescent="0.35">
      <c r="A83" s="10" t="s">
        <v>321</v>
      </c>
      <c r="B83" s="10" t="s">
        <v>534</v>
      </c>
      <c r="C83" s="10" t="s">
        <v>535</v>
      </c>
      <c r="D83" s="11">
        <v>44145.695833333331</v>
      </c>
      <c r="E83" s="10" t="s">
        <v>304</v>
      </c>
      <c r="F83" s="10" t="s">
        <v>534</v>
      </c>
      <c r="G83" s="10">
        <v>98531</v>
      </c>
      <c r="I83" t="s">
        <v>25</v>
      </c>
      <c r="K83" t="s">
        <v>15</v>
      </c>
      <c r="L83" t="s">
        <v>165</v>
      </c>
      <c r="M83" t="s">
        <v>166</v>
      </c>
      <c r="N83" t="s">
        <v>18</v>
      </c>
      <c r="O83">
        <v>0</v>
      </c>
      <c r="P83" t="s">
        <v>18</v>
      </c>
      <c r="R83" t="s">
        <v>121</v>
      </c>
    </row>
    <row r="84" spans="1:18" x14ac:dyDescent="0.35">
      <c r="A84" s="10" t="s">
        <v>536</v>
      </c>
      <c r="B84" s="10" t="s">
        <v>537</v>
      </c>
      <c r="C84" s="10" t="s">
        <v>538</v>
      </c>
      <c r="D84" s="11">
        <v>44149.359722222223</v>
      </c>
      <c r="E84" s="10" t="s">
        <v>304</v>
      </c>
      <c r="F84" s="10" t="s">
        <v>537</v>
      </c>
      <c r="G84" s="10">
        <v>8000</v>
      </c>
      <c r="I84" t="s">
        <v>29</v>
      </c>
      <c r="K84" t="s">
        <v>9</v>
      </c>
      <c r="L84" t="s">
        <v>167</v>
      </c>
      <c r="M84" t="s">
        <v>168</v>
      </c>
      <c r="N84" t="s">
        <v>18</v>
      </c>
      <c r="O84" t="s">
        <v>167</v>
      </c>
      <c r="P84" t="s">
        <v>18</v>
      </c>
      <c r="R84" t="s">
        <v>13</v>
      </c>
    </row>
    <row r="85" spans="1:18" x14ac:dyDescent="0.35">
      <c r="A85" s="10" t="s">
        <v>539</v>
      </c>
      <c r="B85" s="10" t="s">
        <v>372</v>
      </c>
      <c r="C85" s="10" t="s">
        <v>540</v>
      </c>
      <c r="D85" s="11">
        <v>44145.276388888888</v>
      </c>
      <c r="E85" s="10" t="s">
        <v>304</v>
      </c>
      <c r="F85" s="10" t="s">
        <v>372</v>
      </c>
      <c r="G85" s="10">
        <v>75154</v>
      </c>
      <c r="I85" t="s">
        <v>36</v>
      </c>
      <c r="K85" t="s">
        <v>15</v>
      </c>
      <c r="L85">
        <v>90</v>
      </c>
      <c r="M85" t="s">
        <v>82</v>
      </c>
      <c r="N85" t="s">
        <v>18</v>
      </c>
      <c r="O85">
        <v>90</v>
      </c>
      <c r="P85" t="s">
        <v>12</v>
      </c>
      <c r="R85" t="s">
        <v>45</v>
      </c>
    </row>
    <row r="86" spans="1:18" x14ac:dyDescent="0.35">
      <c r="A86" s="10" t="s">
        <v>541</v>
      </c>
      <c r="B86" s="10" t="s">
        <v>542</v>
      </c>
      <c r="C86" s="10" t="s">
        <v>543</v>
      </c>
      <c r="D86" s="11">
        <v>44148.447916666664</v>
      </c>
      <c r="E86" s="10" t="s">
        <v>304</v>
      </c>
      <c r="F86" s="10" t="s">
        <v>542</v>
      </c>
      <c r="G86" s="10">
        <v>7090</v>
      </c>
      <c r="I86" t="s">
        <v>169</v>
      </c>
      <c r="K86" t="s">
        <v>9</v>
      </c>
      <c r="L86" t="s">
        <v>170</v>
      </c>
      <c r="M86" t="s">
        <v>171</v>
      </c>
      <c r="N86" t="s">
        <v>12</v>
      </c>
      <c r="O86" t="s">
        <v>172</v>
      </c>
      <c r="P86" t="s">
        <v>12</v>
      </c>
      <c r="R86" t="s">
        <v>41</v>
      </c>
    </row>
    <row r="87" spans="1:18" x14ac:dyDescent="0.35">
      <c r="A87" s="10" t="s">
        <v>414</v>
      </c>
      <c r="B87" s="10" t="s">
        <v>415</v>
      </c>
      <c r="C87" s="10" t="s">
        <v>544</v>
      </c>
      <c r="D87" s="11">
        <v>44149.220833333333</v>
      </c>
      <c r="E87" s="10" t="s">
        <v>304</v>
      </c>
      <c r="F87" s="10" t="s">
        <v>415</v>
      </c>
      <c r="G87" s="10">
        <v>64060</v>
      </c>
      <c r="I87" t="s">
        <v>106</v>
      </c>
      <c r="K87" t="s">
        <v>9</v>
      </c>
      <c r="L87" t="s">
        <v>173</v>
      </c>
      <c r="M87" t="s">
        <v>174</v>
      </c>
      <c r="N87" t="s">
        <v>18</v>
      </c>
      <c r="O87">
        <v>20</v>
      </c>
      <c r="P87" t="s">
        <v>18</v>
      </c>
      <c r="R87" t="s">
        <v>13</v>
      </c>
    </row>
    <row r="88" spans="1:18" x14ac:dyDescent="0.35">
      <c r="A88" s="10" t="s">
        <v>545</v>
      </c>
      <c r="B88" s="10" t="s">
        <v>546</v>
      </c>
      <c r="C88" s="10" t="s">
        <v>250</v>
      </c>
      <c r="D88" s="11">
        <v>44151.397222222222</v>
      </c>
      <c r="E88" s="10" t="s">
        <v>304</v>
      </c>
      <c r="F88" s="10" t="s">
        <v>546</v>
      </c>
      <c r="G88" s="10">
        <v>59425</v>
      </c>
      <c r="I88" t="s">
        <v>42</v>
      </c>
      <c r="K88" t="s">
        <v>30</v>
      </c>
      <c r="L88">
        <v>0</v>
      </c>
      <c r="M88" t="s">
        <v>175</v>
      </c>
      <c r="N88" t="s">
        <v>12</v>
      </c>
      <c r="O88">
        <v>0</v>
      </c>
      <c r="P88" t="s">
        <v>18</v>
      </c>
      <c r="R88" t="s">
        <v>90</v>
      </c>
    </row>
    <row r="89" spans="1:18" x14ac:dyDescent="0.35">
      <c r="A89" s="10" t="s">
        <v>547</v>
      </c>
      <c r="B89" s="10" t="s">
        <v>548</v>
      </c>
      <c r="C89" s="10" t="s">
        <v>267</v>
      </c>
      <c r="D89" s="11">
        <v>44146.363888888889</v>
      </c>
      <c r="E89" s="10" t="s">
        <v>304</v>
      </c>
      <c r="F89" s="10" t="s">
        <v>548</v>
      </c>
      <c r="G89" s="10">
        <v>22309</v>
      </c>
      <c r="I89" t="s">
        <v>176</v>
      </c>
      <c r="K89" t="s">
        <v>26</v>
      </c>
      <c r="L89" t="s">
        <v>177</v>
      </c>
      <c r="M89" t="s">
        <v>178</v>
      </c>
      <c r="N89" t="s">
        <v>12</v>
      </c>
      <c r="O89" t="s">
        <v>179</v>
      </c>
      <c r="P89" t="s">
        <v>12</v>
      </c>
      <c r="R89" t="s">
        <v>41</v>
      </c>
    </row>
    <row r="90" spans="1:18" x14ac:dyDescent="0.35">
      <c r="A90" s="10" t="s">
        <v>549</v>
      </c>
      <c r="B90" s="10" t="s">
        <v>550</v>
      </c>
      <c r="C90" s="10" t="s">
        <v>551</v>
      </c>
      <c r="D90" s="11">
        <v>44146.38958333333</v>
      </c>
      <c r="E90" s="10" t="s">
        <v>304</v>
      </c>
      <c r="F90" s="10" t="s">
        <v>550</v>
      </c>
      <c r="G90" s="10" t="s">
        <v>552</v>
      </c>
      <c r="I90" t="s">
        <v>81</v>
      </c>
      <c r="K90" t="s">
        <v>26</v>
      </c>
      <c r="L90" t="s">
        <v>180</v>
      </c>
      <c r="M90" t="s">
        <v>108</v>
      </c>
      <c r="N90" t="s">
        <v>12</v>
      </c>
      <c r="O90" t="s">
        <v>180</v>
      </c>
      <c r="P90" t="s">
        <v>12</v>
      </c>
      <c r="R90" t="s">
        <v>13</v>
      </c>
    </row>
    <row r="91" spans="1:18" x14ac:dyDescent="0.35">
      <c r="A91" s="10" t="s">
        <v>553</v>
      </c>
      <c r="B91" s="10" t="s">
        <v>554</v>
      </c>
      <c r="C91" s="10" t="s">
        <v>555</v>
      </c>
      <c r="D91" s="11">
        <v>44148.685416666667</v>
      </c>
      <c r="E91" s="10" t="s">
        <v>304</v>
      </c>
      <c r="F91" s="10" t="s">
        <v>554</v>
      </c>
      <c r="G91" s="10">
        <v>44811</v>
      </c>
      <c r="I91" t="s">
        <v>22</v>
      </c>
      <c r="K91" t="s">
        <v>9</v>
      </c>
      <c r="L91" t="s">
        <v>181</v>
      </c>
      <c r="M91" t="s">
        <v>182</v>
      </c>
      <c r="N91" t="s">
        <v>12</v>
      </c>
      <c r="O91">
        <v>100</v>
      </c>
      <c r="P91" t="s">
        <v>12</v>
      </c>
      <c r="R91" t="s">
        <v>41</v>
      </c>
    </row>
    <row r="92" spans="1:18" x14ac:dyDescent="0.35">
      <c r="A92" s="10" t="s">
        <v>556</v>
      </c>
      <c r="B92" s="10" t="s">
        <v>557</v>
      </c>
      <c r="C92" s="10" t="s">
        <v>558</v>
      </c>
      <c r="D92" s="11">
        <v>44145.384027777778</v>
      </c>
      <c r="E92" s="10" t="s">
        <v>304</v>
      </c>
      <c r="F92" s="10" t="s">
        <v>557</v>
      </c>
      <c r="G92" s="10">
        <v>57332</v>
      </c>
      <c r="I92" t="s">
        <v>29</v>
      </c>
      <c r="K92" t="s">
        <v>47</v>
      </c>
      <c r="L92" t="s">
        <v>134</v>
      </c>
      <c r="M92" t="s">
        <v>134</v>
      </c>
      <c r="N92" t="s">
        <v>12</v>
      </c>
      <c r="O92" t="s">
        <v>134</v>
      </c>
      <c r="P92" t="s">
        <v>12</v>
      </c>
      <c r="R92" t="s">
        <v>13</v>
      </c>
    </row>
    <row r="93" spans="1:18" x14ac:dyDescent="0.35">
      <c r="A93" s="10" t="s">
        <v>559</v>
      </c>
      <c r="B93" s="10" t="s">
        <v>560</v>
      </c>
      <c r="C93" s="10" t="s">
        <v>561</v>
      </c>
      <c r="D93" s="11">
        <v>44145.449305555558</v>
      </c>
      <c r="E93" s="10" t="s">
        <v>304</v>
      </c>
      <c r="F93" s="10" t="s">
        <v>560</v>
      </c>
      <c r="G93" s="10">
        <v>94019</v>
      </c>
      <c r="I93" t="s">
        <v>81</v>
      </c>
      <c r="K93" t="s">
        <v>60</v>
      </c>
      <c r="L93">
        <v>0</v>
      </c>
      <c r="M93">
        <v>0</v>
      </c>
      <c r="N93" t="s">
        <v>12</v>
      </c>
      <c r="O93">
        <v>0</v>
      </c>
      <c r="P93" t="s">
        <v>12</v>
      </c>
      <c r="R93" t="s">
        <v>13</v>
      </c>
    </row>
    <row r="94" spans="1:18" x14ac:dyDescent="0.35">
      <c r="A94" s="10" t="s">
        <v>456</v>
      </c>
      <c r="B94" s="10" t="s">
        <v>562</v>
      </c>
      <c r="C94" s="10" t="s">
        <v>563</v>
      </c>
      <c r="D94" s="11">
        <v>44145.294444444444</v>
      </c>
      <c r="E94" s="10" t="s">
        <v>304</v>
      </c>
      <c r="F94" s="10" t="s">
        <v>562</v>
      </c>
      <c r="G94" s="10">
        <v>71040</v>
      </c>
      <c r="I94" t="s">
        <v>122</v>
      </c>
      <c r="K94" t="s">
        <v>47</v>
      </c>
      <c r="L94" t="s">
        <v>102</v>
      </c>
      <c r="M94" t="s">
        <v>102</v>
      </c>
      <c r="N94" t="s">
        <v>12</v>
      </c>
      <c r="O94" t="s">
        <v>102</v>
      </c>
      <c r="P94" t="s">
        <v>12</v>
      </c>
      <c r="R94" t="s">
        <v>13</v>
      </c>
    </row>
    <row r="95" spans="1:18" x14ac:dyDescent="0.35">
      <c r="A95" s="10" t="s">
        <v>564</v>
      </c>
      <c r="B95" s="10" t="s">
        <v>565</v>
      </c>
      <c r="C95" s="10" t="s">
        <v>566</v>
      </c>
      <c r="D95" s="11">
        <v>44151.847916666666</v>
      </c>
      <c r="E95" s="10" t="s">
        <v>304</v>
      </c>
      <c r="F95" s="10" t="s">
        <v>565</v>
      </c>
      <c r="G95" s="10">
        <v>625556</v>
      </c>
      <c r="I95" t="s">
        <v>29</v>
      </c>
      <c r="K95" t="s">
        <v>9</v>
      </c>
      <c r="L95">
        <v>2</v>
      </c>
      <c r="M95" t="s">
        <v>183</v>
      </c>
      <c r="N95" t="s">
        <v>18</v>
      </c>
      <c r="O95">
        <v>25</v>
      </c>
      <c r="P95" t="s">
        <v>18</v>
      </c>
      <c r="R95" t="s">
        <v>13</v>
      </c>
    </row>
    <row r="96" spans="1:18" x14ac:dyDescent="0.35">
      <c r="A96" s="10" t="s">
        <v>567</v>
      </c>
      <c r="B96" s="10" t="s">
        <v>568</v>
      </c>
      <c r="C96" s="10" t="s">
        <v>569</v>
      </c>
      <c r="D96" s="11">
        <v>44145.314583333333</v>
      </c>
      <c r="E96" s="10" t="s">
        <v>304</v>
      </c>
      <c r="F96" s="10" t="s">
        <v>568</v>
      </c>
      <c r="G96" s="10">
        <v>5446</v>
      </c>
      <c r="I96" t="s">
        <v>33</v>
      </c>
      <c r="K96" t="s">
        <v>60</v>
      </c>
      <c r="L96" t="s">
        <v>109</v>
      </c>
      <c r="M96" t="s">
        <v>109</v>
      </c>
      <c r="N96" t="s">
        <v>12</v>
      </c>
      <c r="O96" t="s">
        <v>109</v>
      </c>
      <c r="P96" t="s">
        <v>18</v>
      </c>
      <c r="R96" t="s">
        <v>13</v>
      </c>
    </row>
    <row r="97" spans="1:18" x14ac:dyDescent="0.35">
      <c r="A97" s="10" t="s">
        <v>570</v>
      </c>
      <c r="B97" s="10" t="s">
        <v>571</v>
      </c>
      <c r="C97" s="10" t="s">
        <v>572</v>
      </c>
      <c r="D97" s="11">
        <v>44146.5625</v>
      </c>
      <c r="E97" s="10" t="s">
        <v>304</v>
      </c>
      <c r="F97" s="10" t="s">
        <v>571</v>
      </c>
      <c r="G97" s="10">
        <v>78703</v>
      </c>
      <c r="I97" t="s">
        <v>36</v>
      </c>
      <c r="K97" t="s">
        <v>47</v>
      </c>
      <c r="L97" t="s">
        <v>109</v>
      </c>
      <c r="M97" t="s">
        <v>109</v>
      </c>
      <c r="N97" t="s">
        <v>12</v>
      </c>
      <c r="O97" t="s">
        <v>109</v>
      </c>
      <c r="P97" t="s">
        <v>12</v>
      </c>
      <c r="R97" t="s">
        <v>13</v>
      </c>
    </row>
    <row r="98" spans="1:18" x14ac:dyDescent="0.35">
      <c r="A98" s="10" t="s">
        <v>573</v>
      </c>
      <c r="B98" s="10" t="s">
        <v>574</v>
      </c>
      <c r="C98" s="10" t="s">
        <v>575</v>
      </c>
      <c r="D98" s="11">
        <v>44145.318055555559</v>
      </c>
      <c r="E98" s="10" t="s">
        <v>304</v>
      </c>
      <c r="F98" s="10" t="s">
        <v>574</v>
      </c>
      <c r="G98" s="10">
        <v>76520</v>
      </c>
      <c r="I98" t="s">
        <v>36</v>
      </c>
      <c r="K98" t="s">
        <v>60</v>
      </c>
      <c r="L98" t="s">
        <v>184</v>
      </c>
      <c r="M98" t="s">
        <v>82</v>
      </c>
      <c r="N98" t="s">
        <v>18</v>
      </c>
      <c r="O98">
        <v>50</v>
      </c>
      <c r="P98" t="s">
        <v>18</v>
      </c>
      <c r="R98" t="s">
        <v>13</v>
      </c>
    </row>
    <row r="99" spans="1:18" x14ac:dyDescent="0.35">
      <c r="A99" s="10" t="s">
        <v>576</v>
      </c>
      <c r="B99" s="10" t="s">
        <v>577</v>
      </c>
      <c r="C99" s="10" t="s">
        <v>578</v>
      </c>
      <c r="D99" s="11">
        <v>44146.4375</v>
      </c>
      <c r="E99" s="10" t="s">
        <v>304</v>
      </c>
      <c r="F99" s="10" t="s">
        <v>577</v>
      </c>
      <c r="G99" s="10">
        <v>44691</v>
      </c>
      <c r="I99" t="s">
        <v>22</v>
      </c>
      <c r="K99" t="s">
        <v>9</v>
      </c>
      <c r="L99">
        <v>800</v>
      </c>
      <c r="M99" t="s">
        <v>185</v>
      </c>
      <c r="N99" t="s">
        <v>18</v>
      </c>
      <c r="O99">
        <v>0</v>
      </c>
      <c r="P99" t="s">
        <v>18</v>
      </c>
      <c r="R99" t="s">
        <v>41</v>
      </c>
    </row>
    <row r="100" spans="1:18" x14ac:dyDescent="0.35">
      <c r="A100" s="10" t="s">
        <v>579</v>
      </c>
      <c r="B100" s="10" t="s">
        <v>580</v>
      </c>
      <c r="C100" s="10" t="s">
        <v>581</v>
      </c>
      <c r="D100" s="11">
        <v>44151.76666666667</v>
      </c>
      <c r="E100" s="10" t="s">
        <v>304</v>
      </c>
      <c r="F100" s="10" t="s">
        <v>580</v>
      </c>
      <c r="G100" s="10">
        <v>94022</v>
      </c>
      <c r="I100" t="s">
        <v>81</v>
      </c>
      <c r="K100" t="s">
        <v>26</v>
      </c>
      <c r="L100" t="s">
        <v>92</v>
      </c>
      <c r="M100" t="s">
        <v>92</v>
      </c>
      <c r="N100" t="s">
        <v>12</v>
      </c>
      <c r="O100" t="s">
        <v>92</v>
      </c>
      <c r="P100" t="s">
        <v>12</v>
      </c>
      <c r="R100" t="s">
        <v>13</v>
      </c>
    </row>
    <row r="101" spans="1:18" x14ac:dyDescent="0.35">
      <c r="A101" s="10" t="s">
        <v>582</v>
      </c>
      <c r="B101" s="10" t="s">
        <v>583</v>
      </c>
      <c r="C101" s="10" t="s">
        <v>584</v>
      </c>
      <c r="D101" s="11">
        <v>44145.560416666667</v>
      </c>
      <c r="E101" s="10" t="s">
        <v>304</v>
      </c>
      <c r="F101" s="10" t="s">
        <v>583</v>
      </c>
      <c r="G101" s="10">
        <v>20009</v>
      </c>
      <c r="I101" t="s">
        <v>186</v>
      </c>
      <c r="K101" t="s">
        <v>30</v>
      </c>
      <c r="L101" t="s">
        <v>39</v>
      </c>
      <c r="M101" t="s">
        <v>39</v>
      </c>
      <c r="N101" t="s">
        <v>12</v>
      </c>
      <c r="O101" t="s">
        <v>187</v>
      </c>
      <c r="P101" t="s">
        <v>12</v>
      </c>
      <c r="R101" t="s">
        <v>121</v>
      </c>
    </row>
    <row r="102" spans="1:18" x14ac:dyDescent="0.35">
      <c r="A102" s="10" t="s">
        <v>585</v>
      </c>
      <c r="B102" s="10" t="s">
        <v>586</v>
      </c>
      <c r="C102" s="10" t="s">
        <v>587</v>
      </c>
      <c r="D102" s="11">
        <v>44145.418749999997</v>
      </c>
      <c r="E102" s="10" t="s">
        <v>304</v>
      </c>
      <c r="F102" s="10" t="s">
        <v>586</v>
      </c>
      <c r="G102" s="10">
        <v>12429</v>
      </c>
      <c r="I102" t="s">
        <v>8</v>
      </c>
      <c r="K102" t="s">
        <v>9</v>
      </c>
      <c r="L102" t="s">
        <v>188</v>
      </c>
      <c r="M102" t="s">
        <v>189</v>
      </c>
      <c r="N102" t="s">
        <v>12</v>
      </c>
      <c r="O102">
        <v>100</v>
      </c>
      <c r="P102" t="s">
        <v>18</v>
      </c>
      <c r="R102" t="s">
        <v>13</v>
      </c>
    </row>
    <row r="103" spans="1:18" x14ac:dyDescent="0.35">
      <c r="A103" s="10" t="s">
        <v>588</v>
      </c>
      <c r="B103" s="10" t="s">
        <v>589</v>
      </c>
      <c r="C103" s="10" t="s">
        <v>590</v>
      </c>
      <c r="D103" s="11">
        <v>44148.27847222222</v>
      </c>
      <c r="E103" s="10" t="s">
        <v>304</v>
      </c>
      <c r="F103" s="10" t="s">
        <v>589</v>
      </c>
      <c r="G103" s="10">
        <v>13045</v>
      </c>
      <c r="I103" t="s">
        <v>8</v>
      </c>
      <c r="K103" t="s">
        <v>47</v>
      </c>
      <c r="L103">
        <v>0</v>
      </c>
      <c r="M103">
        <v>0</v>
      </c>
      <c r="N103" t="s">
        <v>12</v>
      </c>
      <c r="O103">
        <v>0</v>
      </c>
      <c r="P103" t="s">
        <v>12</v>
      </c>
      <c r="R103" t="s">
        <v>45</v>
      </c>
    </row>
    <row r="104" spans="1:18" x14ac:dyDescent="0.35">
      <c r="A104" s="10" t="s">
        <v>591</v>
      </c>
      <c r="B104" s="10" t="s">
        <v>592</v>
      </c>
      <c r="C104" s="10" t="s">
        <v>593</v>
      </c>
      <c r="D104" s="11">
        <v>44146.263888888891</v>
      </c>
      <c r="E104" s="10" t="s">
        <v>304</v>
      </c>
      <c r="F104" s="10" t="s">
        <v>592</v>
      </c>
      <c r="G104" s="10">
        <v>78734</v>
      </c>
      <c r="I104" t="s">
        <v>36</v>
      </c>
      <c r="K104" t="s">
        <v>9</v>
      </c>
      <c r="L104" t="s">
        <v>190</v>
      </c>
      <c r="M104" t="s">
        <v>191</v>
      </c>
      <c r="N104" t="s">
        <v>12</v>
      </c>
      <c r="O104" t="s">
        <v>190</v>
      </c>
      <c r="P104" t="s">
        <v>12</v>
      </c>
      <c r="R104" t="s">
        <v>45</v>
      </c>
    </row>
    <row r="105" spans="1:18" x14ac:dyDescent="0.35">
      <c r="A105" s="10" t="s">
        <v>594</v>
      </c>
      <c r="B105" s="10" t="s">
        <v>595</v>
      </c>
      <c r="C105" s="10" t="s">
        <v>596</v>
      </c>
      <c r="D105" s="11">
        <v>44148.581250000003</v>
      </c>
      <c r="E105" s="10" t="s">
        <v>304</v>
      </c>
      <c r="F105" s="10" t="s">
        <v>595</v>
      </c>
      <c r="G105" s="10">
        <v>63056</v>
      </c>
      <c r="I105" t="s">
        <v>106</v>
      </c>
      <c r="K105" t="s">
        <v>9</v>
      </c>
      <c r="L105" t="s">
        <v>48</v>
      </c>
      <c r="M105" t="s">
        <v>192</v>
      </c>
      <c r="N105" t="s">
        <v>18</v>
      </c>
      <c r="O105">
        <v>50</v>
      </c>
      <c r="P105" t="s">
        <v>18</v>
      </c>
      <c r="R105" t="s">
        <v>13</v>
      </c>
    </row>
    <row r="106" spans="1:18" x14ac:dyDescent="0.35">
      <c r="A106" s="10" t="s">
        <v>597</v>
      </c>
      <c r="B106" s="10" t="s">
        <v>598</v>
      </c>
      <c r="C106" s="10" t="s">
        <v>599</v>
      </c>
      <c r="D106" s="11">
        <v>44148.76458333333</v>
      </c>
      <c r="E106" s="10" t="s">
        <v>304</v>
      </c>
      <c r="F106" s="10" t="s">
        <v>598</v>
      </c>
      <c r="G106" s="10">
        <v>93644</v>
      </c>
      <c r="I106" t="s">
        <v>81</v>
      </c>
      <c r="K106" t="s">
        <v>47</v>
      </c>
      <c r="L106" t="s">
        <v>193</v>
      </c>
      <c r="M106" t="s">
        <v>194</v>
      </c>
      <c r="N106" t="s">
        <v>18</v>
      </c>
      <c r="O106">
        <v>3</v>
      </c>
      <c r="P106" t="s">
        <v>18</v>
      </c>
      <c r="R106" t="s">
        <v>41</v>
      </c>
    </row>
    <row r="107" spans="1:18" x14ac:dyDescent="0.35">
      <c r="A107" s="10" t="s">
        <v>600</v>
      </c>
      <c r="B107" s="10" t="s">
        <v>601</v>
      </c>
      <c r="C107" s="10" t="s">
        <v>602</v>
      </c>
      <c r="D107" s="11">
        <v>44145.3</v>
      </c>
      <c r="E107" s="10" t="s">
        <v>304</v>
      </c>
      <c r="F107" s="10" t="s">
        <v>601</v>
      </c>
      <c r="G107" s="10">
        <v>80524</v>
      </c>
      <c r="I107" t="s">
        <v>119</v>
      </c>
      <c r="K107" t="s">
        <v>26</v>
      </c>
      <c r="L107">
        <v>0</v>
      </c>
      <c r="M107" t="s">
        <v>109</v>
      </c>
      <c r="N107" t="s">
        <v>12</v>
      </c>
      <c r="O107" t="s">
        <v>109</v>
      </c>
      <c r="P107" t="s">
        <v>12</v>
      </c>
      <c r="R107" t="s">
        <v>121</v>
      </c>
    </row>
    <row r="108" spans="1:18" x14ac:dyDescent="0.35">
      <c r="A108" s="10" t="s">
        <v>603</v>
      </c>
      <c r="B108" s="10" t="s">
        <v>604</v>
      </c>
      <c r="C108" s="10" t="s">
        <v>605</v>
      </c>
      <c r="D108" s="11">
        <v>44148.293055555558</v>
      </c>
      <c r="E108" s="10" t="s">
        <v>304</v>
      </c>
      <c r="F108" s="10" t="s">
        <v>604</v>
      </c>
      <c r="G108" s="10">
        <v>28787</v>
      </c>
      <c r="I108" t="s">
        <v>63</v>
      </c>
      <c r="K108" t="s">
        <v>26</v>
      </c>
      <c r="L108" t="s">
        <v>195</v>
      </c>
      <c r="M108" t="s">
        <v>139</v>
      </c>
      <c r="N108" t="s">
        <v>18</v>
      </c>
      <c r="O108">
        <v>140</v>
      </c>
      <c r="P108" t="s">
        <v>18</v>
      </c>
      <c r="R108" t="s">
        <v>13</v>
      </c>
    </row>
    <row r="109" spans="1:18" x14ac:dyDescent="0.35">
      <c r="A109" s="10" t="s">
        <v>606</v>
      </c>
      <c r="B109" s="10" t="s">
        <v>607</v>
      </c>
      <c r="C109" s="10" t="s">
        <v>608</v>
      </c>
      <c r="D109" s="11">
        <v>44148.316666666666</v>
      </c>
      <c r="E109" s="10" t="s">
        <v>304</v>
      </c>
      <c r="F109" s="10" t="s">
        <v>607</v>
      </c>
      <c r="G109" s="10">
        <v>65706</v>
      </c>
      <c r="I109" t="s">
        <v>106</v>
      </c>
      <c r="K109" t="s">
        <v>47</v>
      </c>
      <c r="L109">
        <v>70</v>
      </c>
      <c r="M109" t="s">
        <v>196</v>
      </c>
      <c r="N109" t="s">
        <v>12</v>
      </c>
      <c r="O109">
        <v>70</v>
      </c>
      <c r="P109" t="s">
        <v>12</v>
      </c>
      <c r="R109" t="s">
        <v>13</v>
      </c>
    </row>
    <row r="110" spans="1:18" x14ac:dyDescent="0.35">
      <c r="A110" s="10" t="s">
        <v>609</v>
      </c>
      <c r="B110" s="10" t="s">
        <v>610</v>
      </c>
      <c r="C110" s="10" t="s">
        <v>611</v>
      </c>
      <c r="D110" s="11">
        <v>44148.80972222222</v>
      </c>
      <c r="E110" s="10" t="s">
        <v>304</v>
      </c>
      <c r="F110" s="10" t="s">
        <v>610</v>
      </c>
      <c r="G110" s="10">
        <v>92840</v>
      </c>
      <c r="I110" t="s">
        <v>81</v>
      </c>
      <c r="K110" t="s">
        <v>15</v>
      </c>
      <c r="L110" t="s">
        <v>79</v>
      </c>
      <c r="M110" t="s">
        <v>28</v>
      </c>
      <c r="N110" t="s">
        <v>18</v>
      </c>
      <c r="O110">
        <v>10</v>
      </c>
      <c r="P110" t="s">
        <v>18</v>
      </c>
      <c r="R110" t="s">
        <v>121</v>
      </c>
    </row>
    <row r="111" spans="1:18" x14ac:dyDescent="0.35">
      <c r="A111" s="10" t="s">
        <v>612</v>
      </c>
      <c r="B111" s="10" t="s">
        <v>613</v>
      </c>
      <c r="C111" s="10" t="s">
        <v>614</v>
      </c>
      <c r="D111" s="11">
        <v>44145.533333333333</v>
      </c>
      <c r="E111" s="10" t="s">
        <v>304</v>
      </c>
      <c r="F111" s="10" t="s">
        <v>613</v>
      </c>
      <c r="G111" s="10">
        <v>6619986846</v>
      </c>
      <c r="I111" t="s">
        <v>29</v>
      </c>
      <c r="K111" t="s">
        <v>47</v>
      </c>
      <c r="L111" t="s">
        <v>39</v>
      </c>
      <c r="M111" t="s">
        <v>39</v>
      </c>
      <c r="N111" t="s">
        <v>12</v>
      </c>
      <c r="O111" t="s">
        <v>39</v>
      </c>
      <c r="P111" t="s">
        <v>12</v>
      </c>
      <c r="R111" t="s">
        <v>13</v>
      </c>
    </row>
    <row r="112" spans="1:18" x14ac:dyDescent="0.35">
      <c r="A112" s="10" t="s">
        <v>615</v>
      </c>
      <c r="B112" s="10" t="s">
        <v>616</v>
      </c>
      <c r="C112" s="10" t="s">
        <v>617</v>
      </c>
      <c r="D112" s="11">
        <v>44145.87777777778</v>
      </c>
      <c r="E112" s="10" t="s">
        <v>304</v>
      </c>
      <c r="F112" s="10" t="s">
        <v>616</v>
      </c>
      <c r="G112" s="10">
        <v>53572</v>
      </c>
      <c r="I112" t="s">
        <v>136</v>
      </c>
      <c r="K112" t="s">
        <v>9</v>
      </c>
      <c r="L112" t="s">
        <v>197</v>
      </c>
      <c r="M112" t="s">
        <v>198</v>
      </c>
      <c r="N112" t="s">
        <v>18</v>
      </c>
      <c r="O112">
        <v>84</v>
      </c>
      <c r="P112" t="s">
        <v>12</v>
      </c>
      <c r="R112" t="s">
        <v>13</v>
      </c>
    </row>
    <row r="113" spans="1:18" x14ac:dyDescent="0.35">
      <c r="A113" s="10" t="s">
        <v>618</v>
      </c>
      <c r="B113" s="10" t="s">
        <v>366</v>
      </c>
      <c r="C113" s="10" t="s">
        <v>619</v>
      </c>
      <c r="D113" s="11">
        <v>44149.454861111109</v>
      </c>
      <c r="E113" s="10" t="s">
        <v>304</v>
      </c>
      <c r="F113" s="10" t="s">
        <v>366</v>
      </c>
      <c r="G113" s="10">
        <v>132041</v>
      </c>
      <c r="I113" t="s">
        <v>52</v>
      </c>
      <c r="K113" t="s">
        <v>9</v>
      </c>
      <c r="L113" t="s">
        <v>199</v>
      </c>
      <c r="M113" t="s">
        <v>200</v>
      </c>
      <c r="N113" t="s">
        <v>18</v>
      </c>
      <c r="O113" t="s">
        <v>201</v>
      </c>
      <c r="P113" t="s">
        <v>12</v>
      </c>
      <c r="R113" t="s">
        <v>45</v>
      </c>
    </row>
    <row r="114" spans="1:18" x14ac:dyDescent="0.35">
      <c r="A114" s="10" t="s">
        <v>620</v>
      </c>
      <c r="B114" s="10" t="s">
        <v>621</v>
      </c>
      <c r="C114" s="10" t="s">
        <v>622</v>
      </c>
      <c r="D114" s="11">
        <v>44145.644444444442</v>
      </c>
      <c r="E114" s="10" t="s">
        <v>304</v>
      </c>
      <c r="F114" s="10" t="s">
        <v>621</v>
      </c>
      <c r="G114" s="10">
        <v>95306</v>
      </c>
      <c r="I114" t="s">
        <v>81</v>
      </c>
      <c r="K114" t="s">
        <v>47</v>
      </c>
      <c r="L114" t="s">
        <v>202</v>
      </c>
      <c r="M114" t="s">
        <v>203</v>
      </c>
      <c r="N114" t="s">
        <v>12</v>
      </c>
      <c r="O114">
        <v>7</v>
      </c>
      <c r="P114" t="s">
        <v>18</v>
      </c>
      <c r="R114" t="s">
        <v>41</v>
      </c>
    </row>
    <row r="115" spans="1:18" x14ac:dyDescent="0.35">
      <c r="A115" s="10" t="s">
        <v>623</v>
      </c>
      <c r="B115" s="10" t="s">
        <v>624</v>
      </c>
      <c r="C115" s="10" t="s">
        <v>625</v>
      </c>
      <c r="D115" s="11">
        <v>44147.134722222225</v>
      </c>
      <c r="E115" s="10" t="s">
        <v>304</v>
      </c>
      <c r="F115" s="10" t="s">
        <v>624</v>
      </c>
      <c r="G115" s="10">
        <v>57554</v>
      </c>
      <c r="I115" t="s">
        <v>29</v>
      </c>
      <c r="K115" t="s">
        <v>30</v>
      </c>
      <c r="L115">
        <v>500</v>
      </c>
      <c r="M115" t="s">
        <v>204</v>
      </c>
      <c r="N115" t="s">
        <v>18</v>
      </c>
      <c r="O115">
        <v>120</v>
      </c>
      <c r="P115" t="s">
        <v>18</v>
      </c>
      <c r="R115" t="s">
        <v>13</v>
      </c>
    </row>
    <row r="116" spans="1:18" x14ac:dyDescent="0.35">
      <c r="A116" s="10" t="s">
        <v>329</v>
      </c>
      <c r="B116" s="10" t="s">
        <v>626</v>
      </c>
      <c r="C116" s="10" t="s">
        <v>627</v>
      </c>
      <c r="D116" s="11">
        <v>44145.311111111114</v>
      </c>
      <c r="E116" s="10" t="s">
        <v>304</v>
      </c>
      <c r="F116" s="10" t="s">
        <v>626</v>
      </c>
      <c r="G116" s="10">
        <v>20837</v>
      </c>
      <c r="I116" t="s">
        <v>56</v>
      </c>
      <c r="K116" t="s">
        <v>9</v>
      </c>
      <c r="L116" t="s">
        <v>205</v>
      </c>
      <c r="M116" t="s">
        <v>44</v>
      </c>
      <c r="N116" t="s">
        <v>18</v>
      </c>
      <c r="O116">
        <v>50</v>
      </c>
      <c r="P116" t="s">
        <v>18</v>
      </c>
      <c r="R116" t="s">
        <v>90</v>
      </c>
    </row>
    <row r="117" spans="1:18" x14ac:dyDescent="0.35">
      <c r="A117" s="10" t="s">
        <v>588</v>
      </c>
      <c r="B117" s="10" t="s">
        <v>628</v>
      </c>
      <c r="C117" s="10" t="s">
        <v>629</v>
      </c>
      <c r="D117" s="11">
        <v>44145.345833333333</v>
      </c>
      <c r="E117" s="10" t="s">
        <v>304</v>
      </c>
      <c r="F117" s="10" t="s">
        <v>628</v>
      </c>
      <c r="G117" s="10">
        <v>43209</v>
      </c>
      <c r="I117" t="s">
        <v>22</v>
      </c>
      <c r="K117" t="s">
        <v>47</v>
      </c>
      <c r="L117" t="s">
        <v>206</v>
      </c>
      <c r="M117" t="s">
        <v>207</v>
      </c>
      <c r="N117" t="s">
        <v>12</v>
      </c>
      <c r="O117">
        <v>3</v>
      </c>
      <c r="P117" t="s">
        <v>12</v>
      </c>
      <c r="R117" t="s">
        <v>13</v>
      </c>
    </row>
    <row r="118" spans="1:18" x14ac:dyDescent="0.35">
      <c r="A118" s="10" t="s">
        <v>630</v>
      </c>
      <c r="B118" s="10" t="s">
        <v>631</v>
      </c>
      <c r="C118" s="10" t="s">
        <v>632</v>
      </c>
      <c r="D118" s="11">
        <v>44145.568055555559</v>
      </c>
      <c r="E118" s="10" t="s">
        <v>304</v>
      </c>
      <c r="F118" s="10" t="s">
        <v>631</v>
      </c>
      <c r="G118" s="10">
        <v>50010</v>
      </c>
      <c r="I118" t="s">
        <v>163</v>
      </c>
      <c r="K118" t="s">
        <v>47</v>
      </c>
      <c r="L118">
        <v>0</v>
      </c>
      <c r="M118" t="s">
        <v>82</v>
      </c>
      <c r="N118" t="s">
        <v>12</v>
      </c>
      <c r="O118">
        <v>0</v>
      </c>
      <c r="P118" t="s">
        <v>18</v>
      </c>
      <c r="R118" t="s">
        <v>13</v>
      </c>
    </row>
    <row r="119" spans="1:18" x14ac:dyDescent="0.35">
      <c r="A119" s="10" t="s">
        <v>633</v>
      </c>
      <c r="B119" s="10" t="s">
        <v>634</v>
      </c>
      <c r="C119" s="10" t="s">
        <v>635</v>
      </c>
      <c r="D119" s="11">
        <v>44148.42291666667</v>
      </c>
      <c r="E119" s="10" t="s">
        <v>304</v>
      </c>
      <c r="F119" s="10" t="s">
        <v>634</v>
      </c>
      <c r="G119" s="10">
        <v>92025</v>
      </c>
      <c r="I119" t="s">
        <v>81</v>
      </c>
      <c r="K119" t="s">
        <v>60</v>
      </c>
      <c r="L119">
        <v>0</v>
      </c>
      <c r="M119" t="s">
        <v>109</v>
      </c>
      <c r="N119" t="s">
        <v>12</v>
      </c>
      <c r="O119">
        <v>0</v>
      </c>
      <c r="P119" t="s">
        <v>12</v>
      </c>
      <c r="R119" t="s">
        <v>90</v>
      </c>
    </row>
    <row r="120" spans="1:18" x14ac:dyDescent="0.35">
      <c r="A120" s="10" t="s">
        <v>636</v>
      </c>
      <c r="B120" s="10" t="s">
        <v>637</v>
      </c>
      <c r="C120" s="10" t="s">
        <v>638</v>
      </c>
      <c r="D120" s="11">
        <v>44151.444444444445</v>
      </c>
      <c r="E120" s="10" t="s">
        <v>304</v>
      </c>
      <c r="F120" s="10" t="s">
        <v>637</v>
      </c>
      <c r="G120" s="10">
        <v>29669</v>
      </c>
      <c r="I120" t="s">
        <v>46</v>
      </c>
      <c r="K120" t="s">
        <v>9</v>
      </c>
      <c r="L120" t="s">
        <v>208</v>
      </c>
      <c r="M120" t="s">
        <v>209</v>
      </c>
      <c r="N120" t="s">
        <v>12</v>
      </c>
      <c r="O120" t="s">
        <v>79</v>
      </c>
      <c r="P120" t="s">
        <v>12</v>
      </c>
      <c r="R120" t="s">
        <v>13</v>
      </c>
    </row>
    <row r="121" spans="1:18" x14ac:dyDescent="0.35">
      <c r="A121" s="10" t="s">
        <v>639</v>
      </c>
      <c r="B121" s="10" t="s">
        <v>640</v>
      </c>
      <c r="C121" s="10" t="s">
        <v>641</v>
      </c>
      <c r="D121" s="11">
        <v>44145.809027777781</v>
      </c>
      <c r="E121" s="10" t="s">
        <v>304</v>
      </c>
      <c r="F121" s="10" t="s">
        <v>640</v>
      </c>
      <c r="G121" s="10">
        <v>75253</v>
      </c>
      <c r="I121" t="s">
        <v>36</v>
      </c>
      <c r="K121" t="s">
        <v>15</v>
      </c>
      <c r="L121" t="s">
        <v>48</v>
      </c>
      <c r="M121" t="s">
        <v>162</v>
      </c>
      <c r="N121" t="s">
        <v>18</v>
      </c>
      <c r="O121">
        <v>70</v>
      </c>
      <c r="P121" t="s">
        <v>12</v>
      </c>
      <c r="R121" t="s">
        <v>41</v>
      </c>
    </row>
    <row r="122" spans="1:18" x14ac:dyDescent="0.35">
      <c r="A122" s="10" t="s">
        <v>642</v>
      </c>
      <c r="B122" s="10" t="s">
        <v>643</v>
      </c>
      <c r="C122" s="10" t="s">
        <v>644</v>
      </c>
      <c r="D122" s="11">
        <v>44151.862500000003</v>
      </c>
      <c r="E122" s="10" t="s">
        <v>304</v>
      </c>
      <c r="F122" s="10" t="s">
        <v>643</v>
      </c>
      <c r="G122" s="10" t="s">
        <v>645</v>
      </c>
      <c r="I122" t="s">
        <v>29</v>
      </c>
      <c r="K122" t="s">
        <v>9</v>
      </c>
      <c r="L122" t="s">
        <v>210</v>
      </c>
      <c r="M122" t="s">
        <v>211</v>
      </c>
      <c r="N122" t="s">
        <v>18</v>
      </c>
      <c r="O122" t="s">
        <v>210</v>
      </c>
      <c r="P122" t="s">
        <v>18</v>
      </c>
      <c r="R122" t="s">
        <v>13</v>
      </c>
    </row>
    <row r="123" spans="1:18" x14ac:dyDescent="0.35">
      <c r="A123" s="10" t="s">
        <v>646</v>
      </c>
      <c r="B123" s="10" t="s">
        <v>647</v>
      </c>
      <c r="C123" s="10" t="s">
        <v>648</v>
      </c>
      <c r="D123" s="11">
        <v>44145.32916666667</v>
      </c>
      <c r="E123" s="10" t="s">
        <v>304</v>
      </c>
      <c r="F123" s="10" t="s">
        <v>647</v>
      </c>
      <c r="G123" s="10">
        <v>68038</v>
      </c>
      <c r="I123" t="s">
        <v>135</v>
      </c>
      <c r="K123" t="s">
        <v>26</v>
      </c>
      <c r="L123" t="s">
        <v>82</v>
      </c>
      <c r="M123" t="s">
        <v>82</v>
      </c>
      <c r="N123" t="s">
        <v>12</v>
      </c>
      <c r="O123" t="s">
        <v>82</v>
      </c>
      <c r="P123" t="s">
        <v>12</v>
      </c>
      <c r="R123" t="s">
        <v>13</v>
      </c>
    </row>
    <row r="124" spans="1:18" x14ac:dyDescent="0.35">
      <c r="A124" s="10" t="s">
        <v>326</v>
      </c>
      <c r="B124" s="10" t="s">
        <v>649</v>
      </c>
      <c r="C124" s="10" t="s">
        <v>650</v>
      </c>
      <c r="D124" s="11">
        <v>44146.295138888891</v>
      </c>
      <c r="E124" s="10" t="s">
        <v>304</v>
      </c>
      <c r="F124" s="10" t="s">
        <v>649</v>
      </c>
      <c r="G124" s="10">
        <v>76135</v>
      </c>
      <c r="I124" t="s">
        <v>36</v>
      </c>
      <c r="K124" t="s">
        <v>9</v>
      </c>
      <c r="L124" t="s">
        <v>212</v>
      </c>
      <c r="M124" t="s">
        <v>213</v>
      </c>
      <c r="N124" t="s">
        <v>18</v>
      </c>
      <c r="O124">
        <v>3</v>
      </c>
      <c r="P124" t="s">
        <v>18</v>
      </c>
      <c r="R124" t="s">
        <v>41</v>
      </c>
    </row>
    <row r="125" spans="1:18" x14ac:dyDescent="0.35">
      <c r="A125" s="10" t="s">
        <v>651</v>
      </c>
      <c r="B125" s="10" t="s">
        <v>652</v>
      </c>
      <c r="C125" s="10" t="s">
        <v>653</v>
      </c>
      <c r="D125" s="11">
        <v>44145.571527777778</v>
      </c>
      <c r="E125" s="10" t="s">
        <v>304</v>
      </c>
      <c r="F125" s="10" t="s">
        <v>652</v>
      </c>
      <c r="G125" s="10">
        <v>3700</v>
      </c>
      <c r="I125" t="s">
        <v>29</v>
      </c>
      <c r="K125" t="s">
        <v>9</v>
      </c>
      <c r="L125" t="s">
        <v>34</v>
      </c>
      <c r="M125" t="s">
        <v>214</v>
      </c>
      <c r="N125" t="s">
        <v>12</v>
      </c>
      <c r="O125" t="s">
        <v>215</v>
      </c>
      <c r="P125" t="s">
        <v>18</v>
      </c>
      <c r="R125" t="s">
        <v>13</v>
      </c>
    </row>
    <row r="126" spans="1:18" x14ac:dyDescent="0.35">
      <c r="A126" s="10" t="s">
        <v>654</v>
      </c>
      <c r="B126" s="10" t="s">
        <v>655</v>
      </c>
      <c r="C126" s="10" t="s">
        <v>656</v>
      </c>
      <c r="D126" s="11">
        <v>44145.456250000003</v>
      </c>
      <c r="E126" s="10" t="s">
        <v>304</v>
      </c>
      <c r="F126" s="10" t="s">
        <v>655</v>
      </c>
      <c r="G126" s="10">
        <v>28805</v>
      </c>
      <c r="I126" t="s">
        <v>63</v>
      </c>
      <c r="K126" t="s">
        <v>47</v>
      </c>
      <c r="L126" t="s">
        <v>82</v>
      </c>
      <c r="M126" t="s">
        <v>82</v>
      </c>
      <c r="N126" t="s">
        <v>12</v>
      </c>
      <c r="O126" t="s">
        <v>82</v>
      </c>
      <c r="P126" t="s">
        <v>12</v>
      </c>
      <c r="R126" t="s">
        <v>13</v>
      </c>
    </row>
    <row r="127" spans="1:18" x14ac:dyDescent="0.35">
      <c r="A127" s="10" t="s">
        <v>469</v>
      </c>
      <c r="B127" s="10" t="s">
        <v>657</v>
      </c>
      <c r="C127" s="10" t="s">
        <v>243</v>
      </c>
      <c r="D127" s="11">
        <v>44151.473611111112</v>
      </c>
      <c r="E127" s="10" t="s">
        <v>304</v>
      </c>
      <c r="F127" s="10" t="s">
        <v>657</v>
      </c>
      <c r="G127" s="10">
        <v>83213</v>
      </c>
      <c r="I127" t="s">
        <v>77</v>
      </c>
      <c r="K127" t="s">
        <v>47</v>
      </c>
      <c r="L127" t="s">
        <v>216</v>
      </c>
      <c r="M127" t="s">
        <v>217</v>
      </c>
      <c r="N127" t="s">
        <v>12</v>
      </c>
      <c r="O127" t="s">
        <v>218</v>
      </c>
      <c r="P127" t="s">
        <v>18</v>
      </c>
      <c r="R127" t="s">
        <v>41</v>
      </c>
    </row>
    <row r="128" spans="1:18" x14ac:dyDescent="0.35">
      <c r="A128" s="10" t="s">
        <v>658</v>
      </c>
      <c r="B128" s="10" t="s">
        <v>659</v>
      </c>
      <c r="C128" s="10" t="s">
        <v>660</v>
      </c>
      <c r="D128" s="11">
        <v>44148.316666666666</v>
      </c>
      <c r="E128" s="10" t="s">
        <v>304</v>
      </c>
      <c r="F128" s="10" t="s">
        <v>659</v>
      </c>
      <c r="G128" s="10">
        <v>18036</v>
      </c>
      <c r="I128" t="s">
        <v>219</v>
      </c>
      <c r="K128" t="s">
        <v>26</v>
      </c>
      <c r="L128" t="s">
        <v>39</v>
      </c>
      <c r="M128" t="s">
        <v>220</v>
      </c>
      <c r="N128" t="s">
        <v>12</v>
      </c>
      <c r="O128" t="s">
        <v>39</v>
      </c>
      <c r="P128" t="s">
        <v>12</v>
      </c>
      <c r="R128" t="s">
        <v>45</v>
      </c>
    </row>
    <row r="130" spans="8:18" x14ac:dyDescent="0.35">
      <c r="N130" s="2">
        <f>COUNTIF(N2:N128,"Yes")</f>
        <v>50</v>
      </c>
      <c r="P130" s="2">
        <f>COUNTIF(P2:P128,"Yes")</f>
        <v>59</v>
      </c>
      <c r="Q130" s="2"/>
    </row>
    <row r="131" spans="8:18" x14ac:dyDescent="0.35">
      <c r="N131" s="2">
        <f>COUNTIF(N2:N128,"No")</f>
        <v>77</v>
      </c>
      <c r="P131" s="2">
        <f>COUNTIF(P2:P128,"No")</f>
        <v>68</v>
      </c>
      <c r="Q131" s="2"/>
    </row>
    <row r="134" spans="8:18" ht="15.5" x14ac:dyDescent="0.35">
      <c r="H134" s="3" t="s">
        <v>103</v>
      </c>
      <c r="I134" s="4">
        <f>COUNTIF(I2:I128,"AL")</f>
        <v>1</v>
      </c>
      <c r="J134" s="5" t="s">
        <v>9</v>
      </c>
      <c r="K134" s="4">
        <f>COUNTIF(K2:K128, "Farmer")</f>
        <v>51</v>
      </c>
      <c r="L134" s="6" t="s">
        <v>283</v>
      </c>
      <c r="M134" s="6" t="s">
        <v>283</v>
      </c>
      <c r="N134" s="7" t="s">
        <v>284</v>
      </c>
      <c r="O134" s="6" t="s">
        <v>283</v>
      </c>
      <c r="P134" s="7" t="s">
        <v>286</v>
      </c>
      <c r="Q134" s="5" t="s">
        <v>13</v>
      </c>
      <c r="R134" s="4">
        <f>COUNTIF(R2:R128,"Logistics of integrating livestock to meet crop needs")</f>
        <v>66</v>
      </c>
    </row>
    <row r="135" spans="8:18" ht="15.5" x14ac:dyDescent="0.35">
      <c r="H135" s="3" t="s">
        <v>269</v>
      </c>
      <c r="I135" s="4">
        <f>COUNTIF(I2:I128,"AK")</f>
        <v>0</v>
      </c>
      <c r="J135" s="5" t="s">
        <v>15</v>
      </c>
      <c r="K135" s="4">
        <f>COUNTIF(K2:K128,"Rancher")</f>
        <v>11</v>
      </c>
      <c r="L135" s="8"/>
      <c r="M135" s="8"/>
      <c r="N135" s="7" t="s">
        <v>285</v>
      </c>
      <c r="O135" s="8"/>
      <c r="P135" s="7" t="s">
        <v>287</v>
      </c>
      <c r="Q135" s="5" t="s">
        <v>90</v>
      </c>
      <c r="R135" s="4">
        <f>COUNTIF(R2:R128,"Stockwater")</f>
        <v>7</v>
      </c>
    </row>
    <row r="136" spans="8:18" ht="15.5" x14ac:dyDescent="0.35">
      <c r="H136" s="3" t="s">
        <v>95</v>
      </c>
      <c r="I136" s="4">
        <f>COUNTIF(I2:I128,"AZ")</f>
        <v>1</v>
      </c>
      <c r="J136" s="5" t="s">
        <v>26</v>
      </c>
      <c r="K136" s="4">
        <f>COUNTIF(K2:K128,"non-profit")</f>
        <v>27</v>
      </c>
      <c r="L136" s="8"/>
      <c r="M136" s="8"/>
      <c r="N136" s="8"/>
      <c r="O136" s="8"/>
      <c r="P136" s="8"/>
      <c r="Q136" s="5" t="s">
        <v>45</v>
      </c>
      <c r="R136" s="4">
        <f>COUNTIF(R2:R128,"Sourcing cropland to graze")</f>
        <v>13</v>
      </c>
    </row>
    <row r="137" spans="8:18" ht="15.5" x14ac:dyDescent="0.35">
      <c r="H137" s="3" t="s">
        <v>113</v>
      </c>
      <c r="I137" s="4">
        <f>COUNTIF(I2:I128,"AR")</f>
        <v>2</v>
      </c>
      <c r="J137" s="5" t="s">
        <v>47</v>
      </c>
      <c r="K137" s="4">
        <f>COUNTIF(K2:K128,"Extension")</f>
        <v>22</v>
      </c>
      <c r="L137" s="8"/>
      <c r="M137" s="8"/>
      <c r="N137" s="8"/>
      <c r="O137" s="8"/>
      <c r="P137" s="8"/>
      <c r="Q137" s="5" t="s">
        <v>41</v>
      </c>
      <c r="R137" s="4">
        <f>COUNTIF(R2:R128,"Fencing")</f>
        <v>32</v>
      </c>
    </row>
    <row r="138" spans="8:18" ht="15.5" x14ac:dyDescent="0.35">
      <c r="H138" s="3" t="s">
        <v>81</v>
      </c>
      <c r="I138" s="4">
        <f>COUNTIF(I2:I128,"CA")</f>
        <v>13</v>
      </c>
      <c r="J138" s="5" t="s">
        <v>30</v>
      </c>
      <c r="K138" s="4">
        <f>COUNTIF(K2:K128,"Government")</f>
        <v>8</v>
      </c>
      <c r="L138" s="8"/>
      <c r="M138" s="8"/>
      <c r="N138" s="8"/>
      <c r="O138" s="8"/>
      <c r="P138" s="8"/>
      <c r="Q138" s="8"/>
      <c r="R138" s="8"/>
    </row>
    <row r="139" spans="8:18" ht="15.5" x14ac:dyDescent="0.35">
      <c r="H139" s="3" t="s">
        <v>119</v>
      </c>
      <c r="I139" s="4">
        <f>COUNTIF(I2:I128,"CO")</f>
        <v>2</v>
      </c>
      <c r="J139" s="5" t="s">
        <v>60</v>
      </c>
      <c r="K139" s="4">
        <f>COUNTIF(K2:K128,"NRCS/RCD")</f>
        <v>8</v>
      </c>
      <c r="L139" s="8"/>
      <c r="M139" s="8"/>
      <c r="N139" s="8"/>
      <c r="O139" s="8"/>
      <c r="P139" s="8"/>
      <c r="Q139" s="8"/>
      <c r="R139" s="8"/>
    </row>
    <row r="140" spans="8:18" ht="15.5" x14ac:dyDescent="0.35">
      <c r="H140" s="3" t="s">
        <v>270</v>
      </c>
      <c r="I140" s="4">
        <f>COUNTIF(I2:I128,"CT")</f>
        <v>0</v>
      </c>
      <c r="J140" s="8"/>
      <c r="K140" s="8"/>
      <c r="L140" s="8"/>
      <c r="M140" s="8"/>
      <c r="N140" s="8"/>
      <c r="O140" s="8"/>
      <c r="P140" s="8"/>
      <c r="Q140" s="8"/>
      <c r="R140" s="8"/>
    </row>
    <row r="141" spans="8:18" ht="15.5" x14ac:dyDescent="0.35">
      <c r="H141" s="3" t="s">
        <v>271</v>
      </c>
      <c r="I141" s="4">
        <f>COUNTIF(I2:I128,"DE")</f>
        <v>0</v>
      </c>
      <c r="J141" s="8"/>
      <c r="K141" s="8"/>
      <c r="L141" s="8"/>
      <c r="M141" s="8"/>
      <c r="N141" s="8"/>
      <c r="O141" s="8"/>
      <c r="P141" s="8"/>
      <c r="Q141" s="8"/>
      <c r="R141" s="8"/>
    </row>
    <row r="142" spans="8:18" ht="15.5" x14ac:dyDescent="0.35">
      <c r="H142" s="3" t="s">
        <v>14</v>
      </c>
      <c r="I142" s="4">
        <f>COUNTIF(I2:I128,"FL")</f>
        <v>1</v>
      </c>
      <c r="J142" s="8"/>
      <c r="K142" s="8"/>
      <c r="L142" s="8"/>
      <c r="M142" s="8"/>
      <c r="N142" s="8"/>
      <c r="O142" s="8"/>
      <c r="P142" s="8"/>
      <c r="Q142" s="8"/>
      <c r="R142" s="8"/>
    </row>
    <row r="143" spans="8:18" ht="15.5" x14ac:dyDescent="0.35">
      <c r="H143" s="3" t="s">
        <v>99</v>
      </c>
      <c r="I143" s="4">
        <f>COUNTIF(I2:I128,"GA")</f>
        <v>1</v>
      </c>
      <c r="J143" s="8"/>
      <c r="K143" s="8"/>
      <c r="L143" s="8"/>
      <c r="M143" s="8"/>
      <c r="N143" s="8"/>
      <c r="O143" s="8"/>
      <c r="P143" s="8"/>
      <c r="Q143" s="8"/>
      <c r="R143" s="8"/>
    </row>
    <row r="144" spans="8:18" ht="15.5" x14ac:dyDescent="0.35">
      <c r="H144" s="3" t="s">
        <v>133</v>
      </c>
      <c r="I144" s="4">
        <f>COUNTIF(I2:I128,"HI")</f>
        <v>1</v>
      </c>
      <c r="J144" s="8"/>
      <c r="K144" s="8"/>
      <c r="L144" s="8"/>
      <c r="M144" s="8"/>
      <c r="N144" s="8"/>
      <c r="O144" s="8"/>
      <c r="P144" s="8"/>
      <c r="Q144" s="8"/>
      <c r="R144" s="8"/>
    </row>
    <row r="145" spans="8:18" ht="15.5" x14ac:dyDescent="0.35">
      <c r="H145" s="3" t="s">
        <v>77</v>
      </c>
      <c r="I145" s="4">
        <f>COUNTIF(I2:I128,"ID")</f>
        <v>3</v>
      </c>
      <c r="J145" s="8"/>
      <c r="K145" s="8"/>
      <c r="L145" s="8"/>
      <c r="M145" s="8"/>
      <c r="N145" s="8"/>
      <c r="O145" s="8"/>
      <c r="P145" s="8"/>
      <c r="Q145" s="8"/>
      <c r="R145" s="8"/>
    </row>
    <row r="146" spans="8:18" ht="15.5" x14ac:dyDescent="0.35">
      <c r="H146" s="3" t="s">
        <v>91</v>
      </c>
      <c r="I146" s="4">
        <f>COUNTIF(I2:I128,"IL")</f>
        <v>1</v>
      </c>
      <c r="J146" s="8"/>
      <c r="K146" s="8"/>
      <c r="L146" s="8"/>
      <c r="M146" s="8"/>
      <c r="N146" s="8"/>
      <c r="O146" s="8"/>
      <c r="P146" s="8"/>
      <c r="Q146" s="8"/>
      <c r="R146" s="8"/>
    </row>
    <row r="147" spans="8:18" ht="15.5" x14ac:dyDescent="0.35">
      <c r="H147" s="3" t="s">
        <v>52</v>
      </c>
      <c r="I147" s="4">
        <f>COUNTIF(I2:I128,"IN")</f>
        <v>3</v>
      </c>
      <c r="J147" s="8"/>
      <c r="K147" s="8"/>
      <c r="L147" s="8"/>
      <c r="M147" s="8"/>
      <c r="N147" s="8"/>
      <c r="O147" s="8"/>
      <c r="P147" s="8"/>
      <c r="Q147" s="8"/>
      <c r="R147" s="8"/>
    </row>
    <row r="148" spans="8:18" ht="15.5" x14ac:dyDescent="0.35">
      <c r="H148" s="3" t="s">
        <v>163</v>
      </c>
      <c r="I148" s="4">
        <f>COUNTIF(I2:I128,"IA")</f>
        <v>2</v>
      </c>
      <c r="J148" s="8"/>
      <c r="K148" s="8"/>
      <c r="L148" s="8"/>
      <c r="M148" s="8"/>
      <c r="N148" s="8"/>
      <c r="O148" s="8"/>
      <c r="P148" s="8"/>
      <c r="Q148" s="8"/>
      <c r="R148" s="8"/>
    </row>
    <row r="149" spans="8:18" ht="15.5" x14ac:dyDescent="0.35">
      <c r="H149" s="3" t="s">
        <v>129</v>
      </c>
      <c r="I149" s="4">
        <f>COUNTIF(I2:I128,"KS")</f>
        <v>2</v>
      </c>
      <c r="J149" s="8"/>
      <c r="K149" s="8"/>
      <c r="L149" s="8"/>
      <c r="M149" s="8"/>
      <c r="N149" s="8"/>
      <c r="O149" s="8"/>
      <c r="P149" s="8"/>
      <c r="Q149" s="8"/>
      <c r="R149" s="8"/>
    </row>
    <row r="150" spans="8:18" ht="15.5" x14ac:dyDescent="0.35">
      <c r="H150" s="3" t="s">
        <v>152</v>
      </c>
      <c r="I150" s="4">
        <f>COUNTIF(I2:I128,"KY")</f>
        <v>1</v>
      </c>
      <c r="J150" s="8"/>
      <c r="K150" s="8"/>
      <c r="L150" s="8"/>
      <c r="M150" s="8"/>
      <c r="N150" s="8"/>
      <c r="O150" s="8"/>
      <c r="P150" s="8"/>
      <c r="Q150" s="8"/>
      <c r="R150" s="8"/>
    </row>
    <row r="151" spans="8:18" ht="15.5" x14ac:dyDescent="0.35">
      <c r="H151" s="3" t="s">
        <v>122</v>
      </c>
      <c r="I151" s="4">
        <f>COUNTIF(I2:I128,"LA")</f>
        <v>3</v>
      </c>
      <c r="J151" s="8"/>
      <c r="K151" s="8"/>
      <c r="L151" s="8"/>
      <c r="M151" s="8"/>
      <c r="N151" s="8"/>
      <c r="O151" s="8"/>
      <c r="P151" s="8"/>
      <c r="Q151" s="8"/>
      <c r="R151" s="8"/>
    </row>
    <row r="152" spans="8:18" ht="15.5" x14ac:dyDescent="0.35">
      <c r="H152" s="3" t="s">
        <v>153</v>
      </c>
      <c r="I152" s="4">
        <f>COUNTIF(I2:I128,"ME")</f>
        <v>1</v>
      </c>
      <c r="J152" s="8"/>
      <c r="K152" s="8"/>
      <c r="L152" s="8"/>
      <c r="M152" s="8"/>
      <c r="N152" s="8"/>
      <c r="O152" s="8"/>
      <c r="P152" s="8"/>
      <c r="Q152" s="8"/>
      <c r="R152" s="8"/>
    </row>
    <row r="153" spans="8:18" ht="15.5" x14ac:dyDescent="0.35">
      <c r="H153" s="3" t="s">
        <v>56</v>
      </c>
      <c r="I153" s="4">
        <f>COUNTIF(I2:I128,"MD")</f>
        <v>3</v>
      </c>
      <c r="J153" s="8"/>
      <c r="K153" s="8"/>
      <c r="L153" s="8"/>
      <c r="M153" s="8"/>
      <c r="N153" s="8"/>
      <c r="O153" s="8"/>
      <c r="P153" s="8"/>
      <c r="Q153" s="8"/>
      <c r="R153" s="8"/>
    </row>
    <row r="154" spans="8:18" ht="15.5" x14ac:dyDescent="0.35">
      <c r="H154" s="3" t="s">
        <v>272</v>
      </c>
      <c r="I154" s="4">
        <f>COUNTIF(I2:I128,"MA")</f>
        <v>0</v>
      </c>
      <c r="J154" s="8"/>
      <c r="K154" s="8"/>
      <c r="L154" s="8"/>
      <c r="M154" s="8"/>
      <c r="N154" s="8"/>
      <c r="O154" s="8"/>
      <c r="P154" s="8"/>
      <c r="Q154" s="8"/>
      <c r="R154" s="8"/>
    </row>
    <row r="155" spans="8:18" ht="15.5" x14ac:dyDescent="0.35">
      <c r="H155" s="3" t="s">
        <v>273</v>
      </c>
      <c r="I155" s="4">
        <f>COUNTIF(I2:I128,"MI")</f>
        <v>0</v>
      </c>
      <c r="J155" s="8"/>
      <c r="K155" s="8"/>
      <c r="L155" s="8"/>
      <c r="M155" s="8"/>
      <c r="N155" s="8"/>
      <c r="O155" s="8"/>
      <c r="P155" s="8"/>
      <c r="Q155" s="8"/>
      <c r="R155" s="8"/>
    </row>
    <row r="156" spans="8:18" ht="15.5" x14ac:dyDescent="0.35">
      <c r="H156" s="3" t="s">
        <v>69</v>
      </c>
      <c r="I156" s="4">
        <f>COUNTIF(I2:I128,"MN")</f>
        <v>3</v>
      </c>
      <c r="J156" s="8"/>
      <c r="K156" s="8"/>
      <c r="L156" s="8"/>
      <c r="M156" s="8"/>
      <c r="N156" s="8"/>
      <c r="O156" s="8"/>
      <c r="P156" s="8"/>
      <c r="Q156" s="8"/>
      <c r="R156" s="8"/>
    </row>
    <row r="157" spans="8:18" ht="15.5" x14ac:dyDescent="0.35">
      <c r="H157" s="3" t="s">
        <v>130</v>
      </c>
      <c r="I157" s="4">
        <f>COUNTIF(I2:I128,"MS")</f>
        <v>1</v>
      </c>
      <c r="J157" s="8"/>
      <c r="K157" s="8"/>
      <c r="L157" s="8"/>
      <c r="M157" s="8"/>
      <c r="N157" s="8"/>
      <c r="O157" s="8"/>
      <c r="P157" s="8"/>
      <c r="Q157" s="8"/>
      <c r="R157" s="8"/>
    </row>
    <row r="158" spans="8:18" ht="15.5" x14ac:dyDescent="0.35">
      <c r="H158" s="3" t="s">
        <v>106</v>
      </c>
      <c r="I158" s="4">
        <f>COUNTIF(I2:I128,"MO")</f>
        <v>4</v>
      </c>
      <c r="J158" s="8"/>
      <c r="K158" s="8"/>
      <c r="L158" s="8"/>
      <c r="M158" s="8"/>
      <c r="N158" s="8"/>
      <c r="O158" s="8"/>
      <c r="P158" s="8"/>
      <c r="Q158" s="8"/>
      <c r="R158" s="8"/>
    </row>
    <row r="159" spans="8:18" ht="15.5" x14ac:dyDescent="0.35">
      <c r="H159" s="3" t="s">
        <v>42</v>
      </c>
      <c r="I159" s="4">
        <f>COUNTIF(I2:I128,"MT")</f>
        <v>7</v>
      </c>
      <c r="J159" s="8"/>
      <c r="K159" s="8"/>
      <c r="L159" s="8"/>
      <c r="M159" s="8"/>
      <c r="N159" s="8"/>
      <c r="O159" s="8"/>
      <c r="P159" s="8"/>
      <c r="Q159" s="8"/>
      <c r="R159" s="8"/>
    </row>
    <row r="160" spans="8:18" ht="15.5" x14ac:dyDescent="0.35">
      <c r="H160" s="3" t="s">
        <v>135</v>
      </c>
      <c r="I160" s="4">
        <f>COUNTIF(I2:I128,"NE")</f>
        <v>2</v>
      </c>
      <c r="J160" s="8"/>
      <c r="K160" s="8"/>
      <c r="L160" s="8"/>
      <c r="M160" s="8"/>
      <c r="N160" s="8"/>
      <c r="O160" s="8"/>
      <c r="P160" s="8"/>
      <c r="Q160" s="8"/>
      <c r="R160" s="8"/>
    </row>
    <row r="161" spans="8:18" ht="15.5" x14ac:dyDescent="0.35">
      <c r="H161" s="3" t="s">
        <v>274</v>
      </c>
      <c r="I161" s="4">
        <f>COUNTIF(I2:I128,"NV")</f>
        <v>0</v>
      </c>
      <c r="J161" s="8"/>
      <c r="K161" s="8"/>
      <c r="L161" s="8"/>
      <c r="M161" s="8"/>
      <c r="N161" s="8"/>
      <c r="O161" s="8"/>
      <c r="P161" s="8"/>
      <c r="Q161" s="8"/>
      <c r="R161" s="8"/>
    </row>
    <row r="162" spans="8:18" ht="15.5" x14ac:dyDescent="0.35">
      <c r="H162" s="3" t="s">
        <v>275</v>
      </c>
      <c r="I162" s="4">
        <f>COUNTIF(I2:I128,"NH")</f>
        <v>0</v>
      </c>
      <c r="J162" s="8"/>
      <c r="K162" s="8"/>
      <c r="L162" s="8"/>
      <c r="M162" s="8"/>
      <c r="N162" s="8"/>
      <c r="O162" s="8"/>
      <c r="P162" s="8"/>
      <c r="Q162" s="8"/>
      <c r="R162" s="8"/>
    </row>
    <row r="163" spans="8:18" ht="15.5" x14ac:dyDescent="0.35">
      <c r="H163" s="3" t="s">
        <v>169</v>
      </c>
      <c r="I163" s="4">
        <f>COUNTIF(I2:I128,"NJ")</f>
        <v>1</v>
      </c>
      <c r="J163" s="8"/>
      <c r="K163" s="8"/>
      <c r="L163" s="8"/>
      <c r="M163" s="8"/>
      <c r="N163" s="8"/>
      <c r="O163" s="8"/>
      <c r="P163" s="8"/>
      <c r="Q163" s="8"/>
      <c r="R163" s="8"/>
    </row>
    <row r="164" spans="8:18" ht="15.5" x14ac:dyDescent="0.35">
      <c r="H164" s="3" t="s">
        <v>66</v>
      </c>
      <c r="I164" s="4">
        <f>COUNTIF(I2:I128,"NM")</f>
        <v>1</v>
      </c>
      <c r="J164" s="8"/>
      <c r="K164" s="8"/>
      <c r="L164" s="8"/>
      <c r="M164" s="8"/>
      <c r="N164" s="8"/>
      <c r="O164" s="8"/>
      <c r="P164" s="8"/>
      <c r="Q164" s="8"/>
      <c r="R164" s="8"/>
    </row>
    <row r="165" spans="8:18" ht="15.5" x14ac:dyDescent="0.35">
      <c r="H165" s="3" t="s">
        <v>8</v>
      </c>
      <c r="I165" s="4">
        <f>COUNTIF(I2:I128,"NY")</f>
        <v>7</v>
      </c>
      <c r="J165" s="8"/>
      <c r="K165" s="8"/>
      <c r="L165" s="8"/>
      <c r="M165" s="8"/>
      <c r="N165" s="8"/>
      <c r="O165" s="8"/>
      <c r="P165" s="8"/>
      <c r="Q165" s="8"/>
      <c r="R165" s="8"/>
    </row>
    <row r="166" spans="8:18" ht="15.5" x14ac:dyDescent="0.35">
      <c r="H166" s="3" t="s">
        <v>63</v>
      </c>
      <c r="I166" s="4">
        <f>COUNTIF(I2:I128,"NC")</f>
        <v>5</v>
      </c>
      <c r="J166" s="8"/>
      <c r="K166" s="8"/>
      <c r="L166" s="8"/>
      <c r="M166" s="8"/>
      <c r="N166" s="8"/>
      <c r="O166" s="8"/>
      <c r="P166" s="8"/>
      <c r="Q166" s="8"/>
      <c r="R166" s="8"/>
    </row>
    <row r="167" spans="8:18" ht="15.5" x14ac:dyDescent="0.35">
      <c r="H167" s="3" t="s">
        <v>276</v>
      </c>
      <c r="I167" s="4">
        <f>COUNTIF(I2:I128,"ND")</f>
        <v>0</v>
      </c>
      <c r="J167" s="8"/>
      <c r="K167" s="8"/>
      <c r="L167" s="8"/>
      <c r="M167" s="8"/>
      <c r="N167" s="8"/>
      <c r="O167" s="8"/>
      <c r="P167" s="8"/>
      <c r="Q167" s="8"/>
      <c r="R167" s="8"/>
    </row>
    <row r="168" spans="8:18" ht="15.5" x14ac:dyDescent="0.35">
      <c r="H168" s="3" t="s">
        <v>22</v>
      </c>
      <c r="I168" s="4">
        <f>COUNTIF(I2:I128,"OH")</f>
        <v>5</v>
      </c>
      <c r="J168" s="8"/>
      <c r="K168" s="8"/>
      <c r="L168" s="8"/>
      <c r="M168" s="8"/>
      <c r="N168" s="8"/>
      <c r="O168" s="8"/>
      <c r="P168" s="8"/>
      <c r="Q168" s="8"/>
      <c r="R168" s="8"/>
    </row>
    <row r="169" spans="8:18" ht="15.5" x14ac:dyDescent="0.35">
      <c r="H169" s="3" t="s">
        <v>277</v>
      </c>
      <c r="I169" s="4">
        <f>COUNTIF(I2:I128,"OK")</f>
        <v>0</v>
      </c>
      <c r="J169" s="8"/>
      <c r="K169" s="8"/>
      <c r="L169" s="8"/>
      <c r="M169" s="8"/>
      <c r="N169" s="8"/>
      <c r="O169" s="8"/>
      <c r="P169" s="8"/>
      <c r="Q169" s="8"/>
      <c r="R169" s="8"/>
    </row>
    <row r="170" spans="8:18" ht="15.5" x14ac:dyDescent="0.35">
      <c r="H170" s="3" t="s">
        <v>110</v>
      </c>
      <c r="I170" s="4">
        <f>COUNTIF(I2:I128,"OR")</f>
        <v>1</v>
      </c>
      <c r="J170" s="8"/>
      <c r="K170" s="8"/>
      <c r="L170" s="8"/>
      <c r="M170" s="8"/>
      <c r="N170" s="8"/>
      <c r="O170" s="8"/>
      <c r="P170" s="8"/>
      <c r="Q170" s="8"/>
      <c r="R170" s="8"/>
    </row>
    <row r="171" spans="8:18" ht="15.5" x14ac:dyDescent="0.35">
      <c r="H171" s="3" t="s">
        <v>219</v>
      </c>
      <c r="I171" s="4">
        <f>COUNTIF(I2:I128,"PA")</f>
        <v>1</v>
      </c>
      <c r="J171" s="8"/>
      <c r="K171" s="8"/>
      <c r="L171" s="8"/>
      <c r="M171" s="8"/>
      <c r="N171" s="8"/>
      <c r="O171" s="8"/>
      <c r="P171" s="8"/>
      <c r="Q171" s="8"/>
      <c r="R171" s="8"/>
    </row>
    <row r="172" spans="8:18" ht="15.5" x14ac:dyDescent="0.35">
      <c r="H172" s="3" t="s">
        <v>278</v>
      </c>
      <c r="I172" s="4">
        <f>COUNTIF(I2:I128,"RI")</f>
        <v>0</v>
      </c>
      <c r="J172" s="8"/>
      <c r="K172" s="8"/>
      <c r="L172" s="8"/>
      <c r="M172" s="8"/>
      <c r="N172" s="8"/>
      <c r="O172" s="8"/>
      <c r="P172" s="8"/>
      <c r="Q172" s="8"/>
      <c r="R172" s="8"/>
    </row>
    <row r="173" spans="8:18" ht="15.5" x14ac:dyDescent="0.35">
      <c r="H173" s="3" t="s">
        <v>46</v>
      </c>
      <c r="I173" s="4">
        <f>COUNTIF(I2:I128,"SC")</f>
        <v>4</v>
      </c>
      <c r="J173" s="8"/>
      <c r="K173" s="8"/>
      <c r="L173" s="8"/>
      <c r="M173" s="8"/>
      <c r="N173" s="8"/>
      <c r="O173" s="8"/>
      <c r="P173" s="8"/>
      <c r="Q173" s="8"/>
      <c r="R173" s="8"/>
    </row>
    <row r="174" spans="8:18" ht="15.5" x14ac:dyDescent="0.35">
      <c r="H174" s="3" t="s">
        <v>279</v>
      </c>
      <c r="I174" s="4">
        <f>COUNTIF(I2:I128,"SD")</f>
        <v>0</v>
      </c>
      <c r="J174" s="8"/>
      <c r="K174" s="8"/>
      <c r="L174" s="8"/>
      <c r="M174" s="8"/>
      <c r="N174" s="8"/>
      <c r="O174" s="8"/>
      <c r="P174" s="8"/>
      <c r="Q174" s="8"/>
      <c r="R174" s="8"/>
    </row>
    <row r="175" spans="8:18" ht="15.5" x14ac:dyDescent="0.35">
      <c r="H175" s="3" t="s">
        <v>280</v>
      </c>
      <c r="I175" s="4">
        <f>COUNTIF(I2:I128,"TN")</f>
        <v>0</v>
      </c>
      <c r="J175" s="8"/>
      <c r="K175" s="8"/>
      <c r="L175" s="8"/>
      <c r="M175" s="8"/>
      <c r="N175" s="8"/>
      <c r="O175" s="8"/>
      <c r="P175" s="8"/>
      <c r="Q175" s="8"/>
      <c r="R175" s="8"/>
    </row>
    <row r="176" spans="8:18" ht="15.5" x14ac:dyDescent="0.35">
      <c r="H176" s="3" t="s">
        <v>36</v>
      </c>
      <c r="I176" s="4">
        <f>COUNTIF(I2:I128,"TX")</f>
        <v>14</v>
      </c>
      <c r="J176" s="8"/>
      <c r="K176" s="8"/>
      <c r="L176" s="8"/>
      <c r="M176" s="8"/>
      <c r="N176" s="8"/>
      <c r="O176" s="8"/>
      <c r="P176" s="8"/>
      <c r="Q176" s="8"/>
      <c r="R176" s="8"/>
    </row>
    <row r="177" spans="8:18" ht="15.5" x14ac:dyDescent="0.35">
      <c r="H177" s="3" t="s">
        <v>19</v>
      </c>
      <c r="I177" s="4">
        <f>COUNTIF(I2:I128,"UT")</f>
        <v>1</v>
      </c>
      <c r="J177" s="8"/>
      <c r="K177" s="8"/>
      <c r="L177" s="8"/>
      <c r="M177" s="8"/>
      <c r="N177" s="8"/>
      <c r="O177" s="8"/>
      <c r="P177" s="8"/>
      <c r="Q177" s="8"/>
      <c r="R177" s="8"/>
    </row>
    <row r="178" spans="8:18" ht="15.5" x14ac:dyDescent="0.35">
      <c r="H178" s="3" t="s">
        <v>33</v>
      </c>
      <c r="I178" s="4">
        <f>COUNTIF(I2:I128,"VT")</f>
        <v>6</v>
      </c>
      <c r="J178" s="8"/>
      <c r="K178" s="8"/>
      <c r="L178" s="8"/>
      <c r="M178" s="8"/>
      <c r="N178" s="8"/>
      <c r="O178" s="8"/>
      <c r="P178" s="8"/>
      <c r="Q178" s="8"/>
      <c r="R178" s="8"/>
    </row>
    <row r="179" spans="8:18" ht="15.5" x14ac:dyDescent="0.35">
      <c r="H179" s="3" t="s">
        <v>176</v>
      </c>
      <c r="I179" s="4">
        <f>COUNTIF(I2:I128,"VA")</f>
        <v>1</v>
      </c>
      <c r="J179" s="8"/>
      <c r="K179" s="8"/>
      <c r="L179" s="8"/>
      <c r="M179" s="8"/>
      <c r="N179" s="8"/>
      <c r="O179" s="8"/>
      <c r="P179" s="8"/>
      <c r="Q179" s="8"/>
      <c r="R179" s="8"/>
    </row>
    <row r="180" spans="8:18" ht="15.5" x14ac:dyDescent="0.35">
      <c r="H180" s="3" t="s">
        <v>25</v>
      </c>
      <c r="I180" s="4">
        <f>COUNTIF(I2:I128,"WA")</f>
        <v>3</v>
      </c>
      <c r="J180" s="8"/>
      <c r="K180" s="8"/>
      <c r="L180" s="8"/>
      <c r="M180" s="8"/>
      <c r="N180" s="8"/>
      <c r="O180" s="8"/>
      <c r="P180" s="8"/>
      <c r="Q180" s="8"/>
      <c r="R180" s="8"/>
    </row>
    <row r="181" spans="8:18" ht="15.5" x14ac:dyDescent="0.35">
      <c r="H181" s="3" t="s">
        <v>281</v>
      </c>
      <c r="I181" s="4">
        <f>COUNTIF(I2:I128,"WV")</f>
        <v>0</v>
      </c>
      <c r="J181" s="8"/>
      <c r="K181" s="8"/>
      <c r="L181" s="8"/>
      <c r="M181" s="8"/>
      <c r="N181" s="8"/>
      <c r="O181" s="8"/>
      <c r="P181" s="8"/>
      <c r="Q181" s="8"/>
      <c r="R181" s="8"/>
    </row>
    <row r="182" spans="8:18" ht="15.5" x14ac:dyDescent="0.35">
      <c r="H182" s="3" t="s">
        <v>136</v>
      </c>
      <c r="I182" s="4">
        <f>COUNTIF(I2:I128,"WI")</f>
        <v>2</v>
      </c>
      <c r="J182" s="8"/>
      <c r="K182" s="8"/>
      <c r="L182" s="8"/>
      <c r="M182" s="8"/>
      <c r="N182" s="8"/>
      <c r="O182" s="8"/>
      <c r="P182" s="8"/>
      <c r="Q182" s="8"/>
      <c r="R182" s="8"/>
    </row>
    <row r="183" spans="8:18" ht="15.5" x14ac:dyDescent="0.35">
      <c r="H183" s="3" t="s">
        <v>282</v>
      </c>
      <c r="I183" s="4">
        <f>COUNTIF(I2:I128,"WY")</f>
        <v>0</v>
      </c>
      <c r="J183" s="8"/>
      <c r="K183" s="8"/>
      <c r="L183" s="8"/>
      <c r="M183" s="8"/>
      <c r="N183" s="8"/>
      <c r="O183" s="8"/>
      <c r="P183" s="8"/>
      <c r="Q183" s="8"/>
      <c r="R183" s="8"/>
    </row>
    <row r="184" spans="8:18" ht="15.5" x14ac:dyDescent="0.35">
      <c r="H184" s="3" t="s">
        <v>29</v>
      </c>
      <c r="I184" s="4">
        <f>COUNTIF(I2:I128,"Other")</f>
        <v>16</v>
      </c>
      <c r="J184" s="8"/>
      <c r="K184" s="8"/>
      <c r="L184" s="8"/>
      <c r="M184" s="8"/>
      <c r="N184" s="8"/>
      <c r="O184" s="8"/>
      <c r="P184" s="8"/>
      <c r="Q184" s="8"/>
      <c r="R184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4F74-AF8A-4450-8AAA-D240D9C7770A}">
  <dimension ref="A1:N24"/>
  <sheetViews>
    <sheetView tabSelected="1" topLeftCell="H1" workbookViewId="0">
      <selection activeCell="G22" sqref="G22"/>
    </sheetView>
  </sheetViews>
  <sheetFormatPr defaultRowHeight="14.5" x14ac:dyDescent="0.35"/>
  <cols>
    <col min="4" max="4" width="19.1796875" customWidth="1"/>
    <col min="5" max="5" width="35.453125" customWidth="1"/>
    <col min="7" max="7" width="165" customWidth="1"/>
    <col min="8" max="8" width="118.81640625" customWidth="1"/>
    <col min="9" max="9" width="69.08984375" customWidth="1"/>
    <col min="11" max="11" width="21.453125" customWidth="1"/>
    <col min="12" max="12" width="19.453125" customWidth="1"/>
    <col min="13" max="13" width="22.54296875" customWidth="1"/>
  </cols>
  <sheetData>
    <row r="1" spans="1:14" x14ac:dyDescent="0.35">
      <c r="A1" t="s">
        <v>221</v>
      </c>
      <c r="B1" t="s">
        <v>222</v>
      </c>
      <c r="C1" t="s">
        <v>223</v>
      </c>
      <c r="D1" t="s">
        <v>224</v>
      </c>
    </row>
    <row r="2" spans="1:14" x14ac:dyDescent="0.35">
      <c r="A2">
        <v>1</v>
      </c>
      <c r="B2" t="s">
        <v>225</v>
      </c>
      <c r="C2" t="s">
        <v>226</v>
      </c>
      <c r="D2" s="1">
        <v>44152.795729166668</v>
      </c>
      <c r="E2" t="s">
        <v>227</v>
      </c>
      <c r="F2" t="s">
        <v>18</v>
      </c>
      <c r="G2" t="s">
        <v>228</v>
      </c>
      <c r="H2" t="s">
        <v>229</v>
      </c>
      <c r="I2" t="s">
        <v>230</v>
      </c>
      <c r="J2" t="s">
        <v>18</v>
      </c>
      <c r="K2" t="s">
        <v>231</v>
      </c>
      <c r="L2" t="s">
        <v>232</v>
      </c>
      <c r="M2" t="s">
        <v>233</v>
      </c>
      <c r="N2" t="s">
        <v>234</v>
      </c>
    </row>
    <row r="3" spans="1:14" x14ac:dyDescent="0.35">
      <c r="A3">
        <v>2</v>
      </c>
      <c r="B3" t="s">
        <v>235</v>
      </c>
      <c r="C3" t="s">
        <v>236</v>
      </c>
      <c r="D3" s="1">
        <v>44152.795370370368</v>
      </c>
      <c r="E3" t="s">
        <v>227</v>
      </c>
      <c r="F3" t="s">
        <v>18</v>
      </c>
      <c r="G3" t="s">
        <v>228</v>
      </c>
      <c r="H3" t="s">
        <v>237</v>
      </c>
      <c r="I3" t="s">
        <v>230</v>
      </c>
      <c r="J3" t="s">
        <v>18</v>
      </c>
      <c r="K3" t="s">
        <v>231</v>
      </c>
      <c r="L3" t="s">
        <v>238</v>
      </c>
      <c r="M3" t="s">
        <v>233</v>
      </c>
      <c r="N3" t="s">
        <v>234</v>
      </c>
    </row>
    <row r="4" spans="1:14" x14ac:dyDescent="0.35">
      <c r="A4">
        <v>3</v>
      </c>
      <c r="B4" t="s">
        <v>239</v>
      </c>
      <c r="C4" t="s">
        <v>240</v>
      </c>
      <c r="D4" s="1">
        <v>44152.795624999999</v>
      </c>
      <c r="E4" t="s">
        <v>227</v>
      </c>
      <c r="F4" t="s">
        <v>18</v>
      </c>
      <c r="G4" t="s">
        <v>228</v>
      </c>
      <c r="H4" t="s">
        <v>229</v>
      </c>
      <c r="I4" t="s">
        <v>230</v>
      </c>
      <c r="J4" t="s">
        <v>18</v>
      </c>
      <c r="K4" t="s">
        <v>231</v>
      </c>
      <c r="L4" t="s">
        <v>232</v>
      </c>
      <c r="M4" t="s">
        <v>233</v>
      </c>
      <c r="N4" t="s">
        <v>241</v>
      </c>
    </row>
    <row r="5" spans="1:14" x14ac:dyDescent="0.35">
      <c r="A5">
        <v>4</v>
      </c>
      <c r="B5" t="s">
        <v>242</v>
      </c>
      <c r="C5" t="s">
        <v>243</v>
      </c>
      <c r="D5" s="1">
        <v>44152.795937499999</v>
      </c>
      <c r="E5" t="s">
        <v>227</v>
      </c>
      <c r="F5" t="s">
        <v>18</v>
      </c>
      <c r="G5" t="s">
        <v>228</v>
      </c>
      <c r="H5" t="s">
        <v>229</v>
      </c>
      <c r="I5" t="s">
        <v>230</v>
      </c>
      <c r="J5" t="s">
        <v>18</v>
      </c>
      <c r="K5" t="s">
        <v>231</v>
      </c>
      <c r="L5" t="s">
        <v>232</v>
      </c>
      <c r="M5" t="s">
        <v>233</v>
      </c>
      <c r="N5" t="s">
        <v>241</v>
      </c>
    </row>
    <row r="6" spans="1:14" x14ac:dyDescent="0.35">
      <c r="A6">
        <v>5</v>
      </c>
      <c r="B6" t="s">
        <v>244</v>
      </c>
      <c r="C6" t="s">
        <v>245</v>
      </c>
      <c r="D6" s="1">
        <v>44152.795393518521</v>
      </c>
      <c r="E6" t="s">
        <v>227</v>
      </c>
      <c r="F6" t="s">
        <v>18</v>
      </c>
      <c r="G6" t="s">
        <v>228</v>
      </c>
      <c r="H6" t="s">
        <v>229</v>
      </c>
      <c r="I6" t="s">
        <v>230</v>
      </c>
      <c r="J6" t="s">
        <v>18</v>
      </c>
      <c r="K6" t="s">
        <v>231</v>
      </c>
      <c r="L6" t="s">
        <v>232</v>
      </c>
      <c r="M6" t="s">
        <v>233</v>
      </c>
      <c r="N6" t="s">
        <v>241</v>
      </c>
    </row>
    <row r="7" spans="1:14" x14ac:dyDescent="0.35">
      <c r="A7">
        <v>6</v>
      </c>
      <c r="B7" t="s">
        <v>246</v>
      </c>
      <c r="C7" t="s">
        <v>247</v>
      </c>
      <c r="D7" s="1">
        <v>44152.795474537037</v>
      </c>
      <c r="E7" t="s">
        <v>227</v>
      </c>
      <c r="F7" t="s">
        <v>18</v>
      </c>
      <c r="G7" t="s">
        <v>228</v>
      </c>
      <c r="H7" t="s">
        <v>248</v>
      </c>
      <c r="I7" t="s">
        <v>230</v>
      </c>
      <c r="J7" t="s">
        <v>18</v>
      </c>
      <c r="K7" t="s">
        <v>231</v>
      </c>
      <c r="L7" t="s">
        <v>238</v>
      </c>
      <c r="M7" t="s">
        <v>233</v>
      </c>
      <c r="N7" t="s">
        <v>234</v>
      </c>
    </row>
    <row r="8" spans="1:14" x14ac:dyDescent="0.35">
      <c r="A8">
        <v>7</v>
      </c>
      <c r="B8" t="s">
        <v>249</v>
      </c>
      <c r="C8" t="s">
        <v>250</v>
      </c>
      <c r="D8" s="1">
        <v>44152.795486111114</v>
      </c>
      <c r="E8" t="s">
        <v>227</v>
      </c>
      <c r="F8" t="s">
        <v>18</v>
      </c>
      <c r="G8" t="s">
        <v>228</v>
      </c>
      <c r="H8" t="s">
        <v>229</v>
      </c>
      <c r="I8" t="s">
        <v>230</v>
      </c>
      <c r="J8" t="s">
        <v>18</v>
      </c>
      <c r="K8" t="s">
        <v>231</v>
      </c>
      <c r="L8" t="s">
        <v>238</v>
      </c>
      <c r="M8" t="s">
        <v>233</v>
      </c>
      <c r="N8" t="s">
        <v>234</v>
      </c>
    </row>
    <row r="9" spans="1:14" x14ac:dyDescent="0.35">
      <c r="A9">
        <v>8</v>
      </c>
      <c r="B9" t="s">
        <v>251</v>
      </c>
      <c r="C9" t="s">
        <v>252</v>
      </c>
      <c r="D9" s="1">
        <v>44152.795486111114</v>
      </c>
      <c r="E9" t="s">
        <v>227</v>
      </c>
      <c r="F9" t="s">
        <v>18</v>
      </c>
      <c r="G9" t="s">
        <v>228</v>
      </c>
      <c r="H9" t="s">
        <v>253</v>
      </c>
      <c r="I9" t="s">
        <v>230</v>
      </c>
      <c r="J9" t="s">
        <v>18</v>
      </c>
      <c r="K9" t="s">
        <v>231</v>
      </c>
      <c r="L9" t="s">
        <v>232</v>
      </c>
      <c r="M9" t="s">
        <v>233</v>
      </c>
      <c r="N9" t="s">
        <v>234</v>
      </c>
    </row>
    <row r="10" spans="1:14" x14ac:dyDescent="0.35">
      <c r="A10">
        <v>9</v>
      </c>
      <c r="B10" t="s">
        <v>254</v>
      </c>
      <c r="C10" t="s">
        <v>255</v>
      </c>
      <c r="D10" s="1">
        <v>44152.795624999999</v>
      </c>
      <c r="E10" t="s">
        <v>227</v>
      </c>
      <c r="F10" t="s">
        <v>18</v>
      </c>
      <c r="G10" t="s">
        <v>228</v>
      </c>
      <c r="H10" t="s">
        <v>256</v>
      </c>
      <c r="I10" t="s">
        <v>230</v>
      </c>
      <c r="J10" t="s">
        <v>18</v>
      </c>
      <c r="K10" t="s">
        <v>231</v>
      </c>
      <c r="L10" t="s">
        <v>238</v>
      </c>
      <c r="M10" t="s">
        <v>233</v>
      </c>
      <c r="N10" t="s">
        <v>241</v>
      </c>
    </row>
    <row r="11" spans="1:14" x14ac:dyDescent="0.35">
      <c r="A11">
        <v>10</v>
      </c>
      <c r="B11" t="s">
        <v>257</v>
      </c>
      <c r="C11" t="s">
        <v>258</v>
      </c>
      <c r="D11" s="1">
        <v>44152.795601851853</v>
      </c>
      <c r="E11" t="s">
        <v>227</v>
      </c>
      <c r="F11" t="s">
        <v>18</v>
      </c>
      <c r="G11" t="s">
        <v>228</v>
      </c>
      <c r="H11" t="s">
        <v>229</v>
      </c>
      <c r="I11" t="s">
        <v>230</v>
      </c>
      <c r="J11" t="s">
        <v>18</v>
      </c>
      <c r="K11" t="s">
        <v>231</v>
      </c>
      <c r="L11" t="s">
        <v>238</v>
      </c>
      <c r="M11" t="s">
        <v>233</v>
      </c>
      <c r="N11" t="s">
        <v>234</v>
      </c>
    </row>
    <row r="12" spans="1:14" x14ac:dyDescent="0.35">
      <c r="A12">
        <v>11</v>
      </c>
      <c r="B12" t="s">
        <v>259</v>
      </c>
      <c r="C12" t="s">
        <v>260</v>
      </c>
      <c r="D12" s="1">
        <v>44152.79546296296</v>
      </c>
      <c r="E12" t="s">
        <v>227</v>
      </c>
      <c r="F12" t="s">
        <v>18</v>
      </c>
      <c r="G12" t="s">
        <v>228</v>
      </c>
      <c r="H12" t="s">
        <v>229</v>
      </c>
      <c r="I12" t="s">
        <v>230</v>
      </c>
      <c r="J12" t="s">
        <v>18</v>
      </c>
      <c r="K12" t="s">
        <v>231</v>
      </c>
      <c r="L12" t="s">
        <v>232</v>
      </c>
      <c r="M12" t="s">
        <v>233</v>
      </c>
      <c r="N12" t="s">
        <v>234</v>
      </c>
    </row>
    <row r="13" spans="1:14" x14ac:dyDescent="0.35">
      <c r="A13">
        <v>12</v>
      </c>
      <c r="B13" t="s">
        <v>261</v>
      </c>
      <c r="C13" t="s">
        <v>262</v>
      </c>
      <c r="D13" s="1">
        <v>44152.795763888891</v>
      </c>
      <c r="E13" t="s">
        <v>227</v>
      </c>
      <c r="F13" t="s">
        <v>18</v>
      </c>
      <c r="G13" t="s">
        <v>228</v>
      </c>
      <c r="H13" t="s">
        <v>229</v>
      </c>
      <c r="I13" t="s">
        <v>230</v>
      </c>
      <c r="J13" t="s">
        <v>18</v>
      </c>
      <c r="K13" t="s">
        <v>231</v>
      </c>
      <c r="L13" t="s">
        <v>263</v>
      </c>
      <c r="M13" t="s">
        <v>233</v>
      </c>
      <c r="N13" t="s">
        <v>234</v>
      </c>
    </row>
    <row r="14" spans="1:14" x14ac:dyDescent="0.35">
      <c r="A14">
        <v>13</v>
      </c>
      <c r="B14" t="s">
        <v>264</v>
      </c>
      <c r="C14" t="s">
        <v>265</v>
      </c>
      <c r="D14" s="1">
        <v>44152.795486111114</v>
      </c>
      <c r="E14" t="s">
        <v>227</v>
      </c>
      <c r="F14" t="s">
        <v>18</v>
      </c>
      <c r="G14" t="s">
        <v>228</v>
      </c>
      <c r="H14" t="s">
        <v>229</v>
      </c>
      <c r="I14" t="s">
        <v>230</v>
      </c>
      <c r="J14" t="s">
        <v>18</v>
      </c>
      <c r="K14" t="s">
        <v>231</v>
      </c>
      <c r="L14" t="s">
        <v>238</v>
      </c>
      <c r="M14" t="s">
        <v>233</v>
      </c>
      <c r="N14" t="s">
        <v>241</v>
      </c>
    </row>
    <row r="15" spans="1:14" x14ac:dyDescent="0.35">
      <c r="A15">
        <v>14</v>
      </c>
      <c r="B15" t="s">
        <v>266</v>
      </c>
      <c r="C15" t="s">
        <v>267</v>
      </c>
      <c r="D15" s="1">
        <v>44152.795578703706</v>
      </c>
      <c r="E15" t="s">
        <v>227</v>
      </c>
      <c r="F15" t="s">
        <v>18</v>
      </c>
      <c r="G15" t="s">
        <v>228</v>
      </c>
      <c r="H15" t="s">
        <v>268</v>
      </c>
      <c r="I15" t="s">
        <v>230</v>
      </c>
      <c r="J15" t="s">
        <v>18</v>
      </c>
      <c r="K15" t="s">
        <v>231</v>
      </c>
      <c r="L15" t="s">
        <v>232</v>
      </c>
      <c r="M15" t="s">
        <v>233</v>
      </c>
      <c r="N15" t="s">
        <v>241</v>
      </c>
    </row>
    <row r="17" spans="1:14" x14ac:dyDescent="0.35">
      <c r="A17" s="7"/>
      <c r="B17" s="7"/>
      <c r="C17" s="7"/>
      <c r="D17" s="7"/>
      <c r="E17" s="7"/>
      <c r="F17" s="7" t="s">
        <v>288</v>
      </c>
      <c r="G17" s="5" t="s">
        <v>237</v>
      </c>
      <c r="H17" s="4">
        <v>3</v>
      </c>
      <c r="I17" s="7"/>
      <c r="J17" s="7" t="s">
        <v>288</v>
      </c>
      <c r="K17" s="5" t="s">
        <v>263</v>
      </c>
      <c r="L17" s="7">
        <f>COUNTIF(L2:L15,"Not at all")</f>
        <v>1</v>
      </c>
      <c r="M17" s="9" t="s">
        <v>292</v>
      </c>
      <c r="N17" s="7">
        <v>0</v>
      </c>
    </row>
    <row r="18" spans="1:14" x14ac:dyDescent="0.35">
      <c r="A18" s="7"/>
      <c r="B18" s="7"/>
      <c r="C18" s="7"/>
      <c r="D18" s="7"/>
      <c r="E18" s="7"/>
      <c r="F18" s="7"/>
      <c r="G18" s="5" t="s">
        <v>289</v>
      </c>
      <c r="H18" s="4">
        <v>3</v>
      </c>
      <c r="I18" s="7"/>
      <c r="J18" s="7"/>
      <c r="K18" s="5" t="s">
        <v>232</v>
      </c>
      <c r="L18" s="7">
        <f>COUNTIF(L2:L15,"Somewhat comfortable")</f>
        <v>7</v>
      </c>
      <c r="M18" s="5" t="s">
        <v>241</v>
      </c>
      <c r="N18" s="7">
        <f>COUNTIF(N2:N15,"somewhat")</f>
        <v>6</v>
      </c>
    </row>
    <row r="19" spans="1:14" x14ac:dyDescent="0.35">
      <c r="A19" s="7"/>
      <c r="B19" s="7"/>
      <c r="C19" s="7"/>
      <c r="D19" s="7"/>
      <c r="E19" s="7"/>
      <c r="F19" s="7"/>
      <c r="G19" s="5" t="s">
        <v>290</v>
      </c>
      <c r="H19" s="4">
        <v>11</v>
      </c>
      <c r="I19" s="7"/>
      <c r="J19" s="7"/>
      <c r="K19" s="5" t="s">
        <v>291</v>
      </c>
      <c r="L19" s="7">
        <f>COUNTIF(L2:L15,"very comfortable")</f>
        <v>6</v>
      </c>
      <c r="M19" s="5" t="s">
        <v>234</v>
      </c>
      <c r="N19" s="7">
        <f>COUNTIF(N2:N15,"substantially")</f>
        <v>8</v>
      </c>
    </row>
    <row r="20" spans="1:14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5"/>
      <c r="L20" s="8"/>
      <c r="M20" s="8"/>
      <c r="N20" s="8"/>
    </row>
    <row r="21" spans="1:14" x14ac:dyDescent="0.35">
      <c r="A21" s="8"/>
      <c r="B21" s="8"/>
      <c r="C21" s="8"/>
      <c r="D21" s="8"/>
      <c r="E21" s="8"/>
      <c r="F21" s="8"/>
      <c r="G21" s="9" t="s">
        <v>293</v>
      </c>
      <c r="H21" s="8"/>
      <c r="I21" s="8"/>
      <c r="J21" s="8"/>
      <c r="K21" s="8"/>
      <c r="L21" s="8"/>
      <c r="M21" s="8"/>
      <c r="N21" s="8"/>
    </row>
    <row r="22" spans="1:14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F243-5633-48B1-84BA-2EB1A36C875D}">
  <dimension ref="A1"/>
  <sheetViews>
    <sheetView topLeftCell="C22" workbookViewId="0">
      <selection sqref="A1:A1048576"/>
    </sheetView>
  </sheetViews>
  <sheetFormatPr defaultRowHeight="14.5" x14ac:dyDescent="0.35"/>
  <sheetData/>
  <sortState xmlns:xlrd2="http://schemas.microsoft.com/office/spreadsheetml/2017/richdata2" ref="A1:A127">
    <sortCondition ref="A1:A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Pre-Survey</vt:lpstr>
      <vt:lpstr>Post Survey</vt:lpstr>
      <vt:lpstr>Worksheet for calculating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Wallace</dc:creator>
  <cp:lastModifiedBy>monta</cp:lastModifiedBy>
  <dcterms:created xsi:type="dcterms:W3CDTF">2021-03-31T20:48:20Z</dcterms:created>
  <dcterms:modified xsi:type="dcterms:W3CDTF">2021-04-01T13:54:43Z</dcterms:modified>
</cp:coreProperties>
</file>